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dos\Desktop\FINANCEIRO\02. FINANCEIRO\2021\03. MAR\Histórico Mensal\"/>
    </mc:Choice>
  </mc:AlternateContent>
  <xr:revisionPtr revIDLastSave="0" documentId="13_ncr:1_{FE37BF39-A4BC-4DD9-ADE9-3A31628A9535}" xr6:coauthVersionLast="46" xr6:coauthVersionMax="46" xr10:uidLastSave="{00000000-0000-0000-0000-000000000000}"/>
  <bookViews>
    <workbookView xWindow="-120" yWindow="-120" windowWidth="20730" windowHeight="11160" xr2:uid="{B163F056-1CF4-4199-A6B5-835F1939484B}"/>
  </bookViews>
  <sheets>
    <sheet name="M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5" i="1" l="1"/>
  <c r="P25" i="1" s="1"/>
  <c r="B110" i="1"/>
  <c r="E110" i="1" s="1"/>
  <c r="H110" i="1" s="1"/>
  <c r="K110" i="1" s="1"/>
  <c r="B109" i="1"/>
  <c r="E109" i="1" s="1"/>
  <c r="H109" i="1" s="1"/>
  <c r="K109" i="1" s="1"/>
  <c r="B108" i="1"/>
  <c r="E108" i="1" s="1"/>
  <c r="N101" i="1"/>
  <c r="R101" i="1" s="1"/>
  <c r="E101" i="1"/>
  <c r="B101" i="1"/>
  <c r="R100" i="1"/>
  <c r="N100" i="1"/>
  <c r="E100" i="1"/>
  <c r="B100" i="1"/>
  <c r="E99" i="1"/>
  <c r="N99" i="1" s="1"/>
  <c r="B99" i="1"/>
  <c r="H98" i="1"/>
  <c r="H94" i="1" s="1"/>
  <c r="E98" i="1"/>
  <c r="B98" i="1"/>
  <c r="R97" i="1"/>
  <c r="N97" i="1"/>
  <c r="E97" i="1"/>
  <c r="B97" i="1"/>
  <c r="E96" i="1"/>
  <c r="N96" i="1" s="1"/>
  <c r="B96" i="1"/>
  <c r="E95" i="1"/>
  <c r="N95" i="1" s="1"/>
  <c r="B95" i="1"/>
  <c r="K94" i="1"/>
  <c r="B94" i="1"/>
  <c r="N93" i="1"/>
  <c r="R93" i="1" s="1"/>
  <c r="B93" i="1"/>
  <c r="H92" i="1"/>
  <c r="H89" i="1" s="1"/>
  <c r="E92" i="1"/>
  <c r="B92" i="1"/>
  <c r="R91" i="1"/>
  <c r="N91" i="1"/>
  <c r="E91" i="1"/>
  <c r="B91" i="1"/>
  <c r="E90" i="1"/>
  <c r="N90" i="1" s="1"/>
  <c r="B90" i="1"/>
  <c r="B89" i="1" s="1"/>
  <c r="K89" i="1"/>
  <c r="E88" i="1"/>
  <c r="N88" i="1" s="1"/>
  <c r="B88" i="1"/>
  <c r="H87" i="1"/>
  <c r="N87" i="1" s="1"/>
  <c r="E87" i="1"/>
  <c r="B87" i="1"/>
  <c r="K86" i="1"/>
  <c r="H86" i="1"/>
  <c r="H84" i="1" s="1"/>
  <c r="E86" i="1"/>
  <c r="N86" i="1" s="1"/>
  <c r="B86" i="1"/>
  <c r="N85" i="1"/>
  <c r="R85" i="1" s="1"/>
  <c r="B85" i="1"/>
  <c r="K84" i="1"/>
  <c r="B84" i="1"/>
  <c r="K83" i="1"/>
  <c r="N83" i="1" s="1"/>
  <c r="H83" i="1"/>
  <c r="E83" i="1"/>
  <c r="B83" i="1"/>
  <c r="K82" i="1"/>
  <c r="H82" i="1"/>
  <c r="E82" i="1"/>
  <c r="N82" i="1" s="1"/>
  <c r="B82" i="1"/>
  <c r="R81" i="1"/>
  <c r="N81" i="1"/>
  <c r="E81" i="1"/>
  <c r="B81" i="1"/>
  <c r="E80" i="1"/>
  <c r="N80" i="1" s="1"/>
  <c r="B80" i="1"/>
  <c r="K79" i="1"/>
  <c r="N79" i="1" s="1"/>
  <c r="E79" i="1"/>
  <c r="B79" i="1"/>
  <c r="R78" i="1"/>
  <c r="N78" i="1"/>
  <c r="E78" i="1"/>
  <c r="B78" i="1"/>
  <c r="K77" i="1"/>
  <c r="H77" i="1"/>
  <c r="E77" i="1"/>
  <c r="N77" i="1" s="1"/>
  <c r="B77" i="1"/>
  <c r="K76" i="1"/>
  <c r="H76" i="1"/>
  <c r="E76" i="1"/>
  <c r="N76" i="1" s="1"/>
  <c r="B76" i="1"/>
  <c r="N75" i="1"/>
  <c r="R75" i="1" s="1"/>
  <c r="K75" i="1"/>
  <c r="K69" i="1" s="1"/>
  <c r="H75" i="1"/>
  <c r="E75" i="1"/>
  <c r="B75" i="1"/>
  <c r="H74" i="1"/>
  <c r="N74" i="1" s="1"/>
  <c r="E74" i="1"/>
  <c r="B74" i="1"/>
  <c r="H73" i="1"/>
  <c r="E73" i="1"/>
  <c r="N73" i="1" s="1"/>
  <c r="B73" i="1"/>
  <c r="H72" i="1"/>
  <c r="N72" i="1" s="1"/>
  <c r="E72" i="1"/>
  <c r="B72" i="1"/>
  <c r="R71" i="1"/>
  <c r="N71" i="1"/>
  <c r="E71" i="1"/>
  <c r="B71" i="1"/>
  <c r="B69" i="1" s="1"/>
  <c r="R70" i="1"/>
  <c r="N70" i="1"/>
  <c r="E69" i="1"/>
  <c r="N68" i="1"/>
  <c r="R68" i="1" s="1"/>
  <c r="H68" i="1"/>
  <c r="E68" i="1"/>
  <c r="B68" i="1"/>
  <c r="K67" i="1"/>
  <c r="H67" i="1"/>
  <c r="E67" i="1"/>
  <c r="N67" i="1" s="1"/>
  <c r="B67" i="1"/>
  <c r="K66" i="1"/>
  <c r="H66" i="1"/>
  <c r="H64" i="1" s="1"/>
  <c r="E66" i="1"/>
  <c r="N66" i="1" s="1"/>
  <c r="B66" i="1"/>
  <c r="N65" i="1"/>
  <c r="R65" i="1" s="1"/>
  <c r="K65" i="1"/>
  <c r="H65" i="1"/>
  <c r="E65" i="1"/>
  <c r="E64" i="1" s="1"/>
  <c r="B65" i="1"/>
  <c r="B64" i="1" s="1"/>
  <c r="K64" i="1"/>
  <c r="R63" i="1"/>
  <c r="N63" i="1"/>
  <c r="R62" i="1"/>
  <c r="N62" i="1"/>
  <c r="B62" i="1"/>
  <c r="R61" i="1"/>
  <c r="N61" i="1"/>
  <c r="N60" i="1"/>
  <c r="R60" i="1" s="1"/>
  <c r="N59" i="1"/>
  <c r="R59" i="1" s="1"/>
  <c r="B59" i="1"/>
  <c r="K58" i="1"/>
  <c r="N58" i="1" s="1"/>
  <c r="H58" i="1"/>
  <c r="E58" i="1"/>
  <c r="B58" i="1"/>
  <c r="K57" i="1"/>
  <c r="H57" i="1"/>
  <c r="E57" i="1"/>
  <c r="N57" i="1" s="1"/>
  <c r="B57" i="1"/>
  <c r="K56" i="1"/>
  <c r="H56" i="1"/>
  <c r="E56" i="1"/>
  <c r="N56" i="1" s="1"/>
  <c r="B56" i="1"/>
  <c r="N55" i="1"/>
  <c r="R55" i="1" s="1"/>
  <c r="K55" i="1"/>
  <c r="H55" i="1"/>
  <c r="E55" i="1"/>
  <c r="B55" i="1"/>
  <c r="E54" i="1"/>
  <c r="N54" i="1" s="1"/>
  <c r="B54" i="1"/>
  <c r="N53" i="1"/>
  <c r="R53" i="1" s="1"/>
  <c r="K53" i="1"/>
  <c r="H53" i="1"/>
  <c r="E53" i="1"/>
  <c r="E50" i="1" s="1"/>
  <c r="B53" i="1"/>
  <c r="B50" i="1" s="1"/>
  <c r="K52" i="1"/>
  <c r="N52" i="1" s="1"/>
  <c r="N51" i="1"/>
  <c r="R51" i="1" s="1"/>
  <c r="H50" i="1"/>
  <c r="K49" i="1"/>
  <c r="H49" i="1"/>
  <c r="N49" i="1" s="1"/>
  <c r="B49" i="1"/>
  <c r="N48" i="1"/>
  <c r="R48" i="1" s="1"/>
  <c r="B48" i="1"/>
  <c r="H47" i="1"/>
  <c r="H46" i="1" s="1"/>
  <c r="B47" i="1"/>
  <c r="K46" i="1"/>
  <c r="E46" i="1"/>
  <c r="B46" i="1"/>
  <c r="N45" i="1"/>
  <c r="R45" i="1" s="1"/>
  <c r="R44" i="1"/>
  <c r="N44" i="1"/>
  <c r="K43" i="1"/>
  <c r="E43" i="1"/>
  <c r="N43" i="1" s="1"/>
  <c r="B43" i="1"/>
  <c r="B42" i="1" s="1"/>
  <c r="K42" i="1"/>
  <c r="H42" i="1"/>
  <c r="R41" i="1"/>
  <c r="N41" i="1"/>
  <c r="R40" i="1"/>
  <c r="N40" i="1"/>
  <c r="E40" i="1"/>
  <c r="R39" i="1"/>
  <c r="N39" i="1"/>
  <c r="E39" i="1"/>
  <c r="B39" i="1"/>
  <c r="K38" i="1"/>
  <c r="H38" i="1"/>
  <c r="E38" i="1"/>
  <c r="N38" i="1" s="1"/>
  <c r="B38" i="1"/>
  <c r="K37" i="1"/>
  <c r="H37" i="1"/>
  <c r="E37" i="1"/>
  <c r="N37" i="1" s="1"/>
  <c r="B37" i="1"/>
  <c r="N36" i="1"/>
  <c r="R36" i="1" s="1"/>
  <c r="K36" i="1"/>
  <c r="H36" i="1"/>
  <c r="E36" i="1"/>
  <c r="E33" i="1" s="1"/>
  <c r="B36" i="1"/>
  <c r="K35" i="1"/>
  <c r="N35" i="1" s="1"/>
  <c r="H35" i="1"/>
  <c r="E35" i="1"/>
  <c r="B35" i="1"/>
  <c r="R34" i="1"/>
  <c r="N34" i="1"/>
  <c r="B34" i="1"/>
  <c r="B33" i="1" s="1"/>
  <c r="H33" i="1"/>
  <c r="B27" i="1"/>
  <c r="E27" i="1" s="1"/>
  <c r="H27" i="1" s="1"/>
  <c r="K27" i="1" s="1"/>
  <c r="G26" i="1"/>
  <c r="P26" i="1" s="1"/>
  <c r="D26" i="1"/>
  <c r="J25" i="1"/>
  <c r="G25" i="1"/>
  <c r="D25" i="1"/>
  <c r="O24" i="1"/>
  <c r="N24" i="1"/>
  <c r="R24" i="1" s="1"/>
  <c r="R27" i="1" s="1"/>
  <c r="M24" i="1"/>
  <c r="J24" i="1"/>
  <c r="J27" i="1" s="1"/>
  <c r="G24" i="1"/>
  <c r="P24" i="1" s="1"/>
  <c r="D24" i="1"/>
  <c r="B24" i="1"/>
  <c r="S23" i="1"/>
  <c r="D23" i="1"/>
  <c r="D27" i="1" s="1"/>
  <c r="B103" i="1" s="1"/>
  <c r="N17" i="1"/>
  <c r="B17" i="1"/>
  <c r="N16" i="1"/>
  <c r="N18" i="1" s="1"/>
  <c r="B16" i="1"/>
  <c r="B15" i="1"/>
  <c r="B14" i="1"/>
  <c r="B13" i="1"/>
  <c r="Q12" i="1"/>
  <c r="N12" i="1"/>
  <c r="B12" i="1"/>
  <c r="B18" i="1" s="1"/>
  <c r="P27" i="1" l="1"/>
  <c r="Q24" i="1" s="1"/>
  <c r="S24" i="1"/>
  <c r="S25" i="1"/>
  <c r="R56" i="1"/>
  <c r="R57" i="1"/>
  <c r="R66" i="1"/>
  <c r="R64" i="1" s="1"/>
  <c r="R67" i="1"/>
  <c r="R72" i="1"/>
  <c r="R69" i="1" s="1"/>
  <c r="N69" i="1"/>
  <c r="R80" i="1"/>
  <c r="R83" i="1"/>
  <c r="R90" i="1"/>
  <c r="R99" i="1"/>
  <c r="H108" i="1"/>
  <c r="E111" i="1"/>
  <c r="R96" i="1"/>
  <c r="B102" i="1"/>
  <c r="R43" i="1"/>
  <c r="R42" i="1" s="1"/>
  <c r="N42" i="1"/>
  <c r="R54" i="1"/>
  <c r="R76" i="1"/>
  <c r="R77" i="1"/>
  <c r="R88" i="1"/>
  <c r="R95" i="1"/>
  <c r="N94" i="1"/>
  <c r="R35" i="1"/>
  <c r="R33" i="1" s="1"/>
  <c r="N33" i="1"/>
  <c r="R87" i="1"/>
  <c r="Q26" i="1"/>
  <c r="S26" i="1"/>
  <c r="R37" i="1"/>
  <c r="R38" i="1"/>
  <c r="R49" i="1"/>
  <c r="R52" i="1"/>
  <c r="R58" i="1"/>
  <c r="R50" i="1" s="1"/>
  <c r="R73" i="1"/>
  <c r="R74" i="1"/>
  <c r="R79" i="1"/>
  <c r="R82" i="1"/>
  <c r="R86" i="1"/>
  <c r="R84" i="1" s="1"/>
  <c r="N84" i="1"/>
  <c r="G27" i="1"/>
  <c r="B111" i="1"/>
  <c r="M27" i="1"/>
  <c r="N27" i="1"/>
  <c r="K33" i="1"/>
  <c r="N47" i="1"/>
  <c r="K50" i="1"/>
  <c r="N64" i="1"/>
  <c r="H69" i="1"/>
  <c r="H102" i="1" s="1"/>
  <c r="H103" i="1" s="1"/>
  <c r="E84" i="1"/>
  <c r="N92" i="1"/>
  <c r="E94" i="1"/>
  <c r="N98" i="1"/>
  <c r="E42" i="1"/>
  <c r="E102" i="1" s="1"/>
  <c r="N50" i="1"/>
  <c r="E89" i="1"/>
  <c r="S27" i="1" l="1"/>
  <c r="Q25" i="1"/>
  <c r="Q16" i="1"/>
  <c r="R47" i="1"/>
  <c r="R46" i="1" s="1"/>
  <c r="R102" i="1" s="1"/>
  <c r="N46" i="1"/>
  <c r="R98" i="1"/>
  <c r="K102" i="1"/>
  <c r="K103" i="1" s="1"/>
  <c r="E103" i="1"/>
  <c r="R94" i="1"/>
  <c r="Q27" i="1"/>
  <c r="R92" i="1"/>
  <c r="R89" i="1" s="1"/>
  <c r="K108" i="1"/>
  <c r="K111" i="1" s="1"/>
  <c r="H111" i="1"/>
  <c r="N89" i="1"/>
  <c r="Q14" i="1" l="1"/>
  <c r="Q17" i="1"/>
  <c r="Q18" i="1" s="1"/>
  <c r="Q103" i="1"/>
  <c r="N102" i="1"/>
  <c r="Q46" i="1" s="1"/>
  <c r="Q89" i="1" l="1"/>
  <c r="Q70" i="1"/>
  <c r="Q63" i="1"/>
  <c r="Q44" i="1"/>
  <c r="Q41" i="1"/>
  <c r="Q34" i="1"/>
  <c r="Q40" i="1"/>
  <c r="Q102" i="1"/>
  <c r="Q100" i="1"/>
  <c r="Q97" i="1"/>
  <c r="Q91" i="1"/>
  <c r="Q81" i="1"/>
  <c r="Q78" i="1"/>
  <c r="Q71" i="1"/>
  <c r="Q62" i="1"/>
  <c r="Q61" i="1"/>
  <c r="Q39" i="1"/>
  <c r="Q56" i="1"/>
  <c r="Q66" i="1"/>
  <c r="Q76" i="1"/>
  <c r="Q87" i="1"/>
  <c r="Q37" i="1"/>
  <c r="Q49" i="1"/>
  <c r="Q82" i="1"/>
  <c r="Q75" i="1"/>
  <c r="Q59" i="1"/>
  <c r="Q60" i="1"/>
  <c r="Q57" i="1"/>
  <c r="Q67" i="1"/>
  <c r="Q72" i="1"/>
  <c r="Q83" i="1"/>
  <c r="Q54" i="1"/>
  <c r="Q77" i="1"/>
  <c r="Q35" i="1"/>
  <c r="Q38" i="1"/>
  <c r="Q74" i="1"/>
  <c r="Q53" i="1"/>
  <c r="Q65" i="1"/>
  <c r="Q48" i="1"/>
  <c r="Q85" i="1"/>
  <c r="Q101" i="1"/>
  <c r="Q93" i="1"/>
  <c r="Q90" i="1"/>
  <c r="Q88" i="1"/>
  <c r="Q73" i="1"/>
  <c r="Q86" i="1"/>
  <c r="Q80" i="1"/>
  <c r="Q99" i="1"/>
  <c r="Q96" i="1"/>
  <c r="Q43" i="1"/>
  <c r="Q95" i="1"/>
  <c r="Q52" i="1"/>
  <c r="Q36" i="1"/>
  <c r="Q55" i="1"/>
  <c r="Q68" i="1"/>
  <c r="Q79" i="1"/>
  <c r="Q51" i="1"/>
  <c r="Q98" i="1"/>
  <c r="Q42" i="1"/>
  <c r="Q64" i="1"/>
  <c r="Q47" i="1"/>
  <c r="N103" i="1"/>
  <c r="Q84" i="1"/>
  <c r="Q69" i="1"/>
  <c r="Q33" i="1"/>
  <c r="Q94" i="1"/>
  <c r="Q92" i="1"/>
  <c r="Q50" i="1"/>
  <c r="Q58" i="1" l="1"/>
  <c r="Q45" i="1"/>
</calcChain>
</file>

<file path=xl/sharedStrings.xml><?xml version="1.0" encoding="utf-8"?>
<sst xmlns="http://schemas.openxmlformats.org/spreadsheetml/2006/main" count="138" uniqueCount="110">
  <si>
    <r>
      <t xml:space="preserve">CONTROLE FINANCEIRO 2021
</t>
    </r>
    <r>
      <rPr>
        <b/>
        <sz val="12"/>
        <rFont val="Calibri"/>
        <family val="2"/>
        <scheme val="minor"/>
      </rPr>
      <t>Posição MARÇO</t>
    </r>
  </si>
  <si>
    <t>Bens da ANIPA</t>
  </si>
  <si>
    <t>Acumulado 2020</t>
  </si>
  <si>
    <t>JAN</t>
  </si>
  <si>
    <t>FEV</t>
  </si>
  <si>
    <t>MAR</t>
  </si>
  <si>
    <t>Acumulado 2021</t>
  </si>
  <si>
    <t>Evolução histórica</t>
  </si>
  <si>
    <t xml:space="preserve">Total bens </t>
  </si>
  <si>
    <t>Imobilizado (computadores, equipamentos)</t>
  </si>
  <si>
    <t>Intangível (softwares)</t>
  </si>
  <si>
    <t>(-) Depreciação acumulada</t>
  </si>
  <si>
    <t>Receitas</t>
  </si>
  <si>
    <t>Despesas</t>
  </si>
  <si>
    <t>Total Parcial e Acumulado</t>
  </si>
  <si>
    <t>Associados / Receitas</t>
  </si>
  <si>
    <t>%</t>
  </si>
  <si>
    <t>Q</t>
  </si>
  <si>
    <t>Valor</t>
  </si>
  <si>
    <t>S</t>
  </si>
  <si>
    <t>E</t>
  </si>
  <si>
    <t>Receitas anteriores / Associados</t>
  </si>
  <si>
    <t>Associados / Mensalidades</t>
  </si>
  <si>
    <t>Receitas Financeiras</t>
  </si>
  <si>
    <t xml:space="preserve">Outras Receitas </t>
  </si>
  <si>
    <t>Total Associados / Receitas</t>
  </si>
  <si>
    <t>DETALHAMENTO DE DESPESAS</t>
  </si>
  <si>
    <t>Serviços de Terceiros</t>
  </si>
  <si>
    <t>Serviços administrativos Advogados</t>
  </si>
  <si>
    <t>Assessoria Jurídica</t>
  </si>
  <si>
    <t xml:space="preserve">Serviços Contábeis </t>
  </si>
  <si>
    <t>Assessoria Atuarial</t>
  </si>
  <si>
    <t>Consultoria/Assessoria Técnica (Fin, Cont, TI)</t>
  </si>
  <si>
    <t>Telemarketing (associados regular termos)</t>
  </si>
  <si>
    <t>Assessoria Comunicação/Parlamentar</t>
  </si>
  <si>
    <t xml:space="preserve">Serviços eventuais de apoio </t>
  </si>
  <si>
    <t>Custos das Ações</t>
  </si>
  <si>
    <r>
      <t>Honorários Advocatícios Iniciais Ações</t>
    </r>
    <r>
      <rPr>
        <sz val="8"/>
        <rFont val="Calibri"/>
        <family val="2"/>
        <scheme val="minor"/>
      </rPr>
      <t xml:space="preserve"> (2)</t>
    </r>
  </si>
  <si>
    <t>Honorários mensais das ações</t>
  </si>
  <si>
    <t>Taxas de ajuizamento de ações</t>
  </si>
  <si>
    <t>Registros/Cartórios/Publicações</t>
  </si>
  <si>
    <t>Registros e Taxas(Cart, Pref, RF...)</t>
  </si>
  <si>
    <t>Cartórios (Aut, Doc, Rec Firma)</t>
  </si>
  <si>
    <t>Publicações Legais/Editais em jornais</t>
  </si>
  <si>
    <t>Tecnologia</t>
  </si>
  <si>
    <t>Desenvolvimento/Hospedagem site e Sistema inicial</t>
  </si>
  <si>
    <r>
      <t xml:space="preserve">Aperfeiçoamento do Site atual </t>
    </r>
    <r>
      <rPr>
        <sz val="8"/>
        <rFont val="Calibri"/>
        <family val="2"/>
        <scheme val="minor"/>
      </rPr>
      <t>(3)</t>
    </r>
  </si>
  <si>
    <t>Manutenção do Site atual</t>
  </si>
  <si>
    <t xml:space="preserve">Aperfeiçoamento Sistema de Cadastros  </t>
  </si>
  <si>
    <t xml:space="preserve">Manutenção Sistema de Cadastros  </t>
  </si>
  <si>
    <t>Serviço de E-mail</t>
  </si>
  <si>
    <t xml:space="preserve">Serviço de Mensagens por celular </t>
  </si>
  <si>
    <t xml:space="preserve">Plataforma de assinatura eletrônica </t>
  </si>
  <si>
    <t>Desenv/Serviço Sist Assembleia Virtual</t>
  </si>
  <si>
    <t>Desenv/Serviço Sist Eleição Virtual</t>
  </si>
  <si>
    <t xml:space="preserve">Desenv/Serviço Fórum </t>
  </si>
  <si>
    <t>Registro Domínio ANIPA</t>
  </si>
  <si>
    <t>Certificado Segurança Site / Certificado Digital</t>
  </si>
  <si>
    <t>Bancos/Impostos/Juros</t>
  </si>
  <si>
    <t>Tarifas Bancárias CAIXA</t>
  </si>
  <si>
    <t>Impostos recolhidos à terceiros (INSS, IR, CONTR. FEDER...)</t>
  </si>
  <si>
    <t>IRRF/IOF operações financeiras (sobre os investimentos)</t>
  </si>
  <si>
    <t>Despesas com Juros/Outras despesas financeiras</t>
  </si>
  <si>
    <t xml:space="preserve">Escritório ANIPA </t>
  </si>
  <si>
    <t>Móveis/Utensílios</t>
  </si>
  <si>
    <t>Computadores 4, impressoras 1, celular 1</t>
  </si>
  <si>
    <t>Softwares (Office, Antivírus, Adobe mensal)</t>
  </si>
  <si>
    <t>Assinatura de jornais, revistas, publicações e outros</t>
  </si>
  <si>
    <t>Material Escritório</t>
  </si>
  <si>
    <t xml:space="preserve">Aluguel/Condomínio/IPTU/Taxas </t>
  </si>
  <si>
    <t xml:space="preserve">Luz/Telefone/Internet </t>
  </si>
  <si>
    <t>Diversos (café, água, copos, chaves, etc.)</t>
  </si>
  <si>
    <t>Manutenção (de computadores, impressora)</t>
  </si>
  <si>
    <t>Higiene e Limpeza (material e serviço)</t>
  </si>
  <si>
    <t>Reforma escritório</t>
  </si>
  <si>
    <t>Serviço de Seleção e Recrutamento</t>
  </si>
  <si>
    <t>Salários (mês, 13°, férias, rescisão)</t>
  </si>
  <si>
    <r>
      <t>Encargos trabalhistas (INSS, FGTS, PIS, Transp, Alim, Sind)</t>
    </r>
    <r>
      <rPr>
        <sz val="8"/>
        <rFont val="Calibri"/>
        <family val="2"/>
        <scheme val="minor"/>
      </rPr>
      <t xml:space="preserve"> </t>
    </r>
  </si>
  <si>
    <t>Outros Serviços</t>
  </si>
  <si>
    <t>Serv. Gráficos/Digitalizações/Cópias</t>
  </si>
  <si>
    <t>Motoboy</t>
  </si>
  <si>
    <t>Correios</t>
  </si>
  <si>
    <t>Deslocamento (para serviços externos)</t>
  </si>
  <si>
    <t>Outros</t>
  </si>
  <si>
    <t>Locação sala Eventos/Assembleia/Equipamentos/Hotel</t>
  </si>
  <si>
    <t>Apoio a mobilizações</t>
  </si>
  <si>
    <t>Devoluções/Recebimentos indevidos</t>
  </si>
  <si>
    <t>Participações em outras associações</t>
  </si>
  <si>
    <t>Despesas Viagens</t>
  </si>
  <si>
    <t>Presidência</t>
  </si>
  <si>
    <t>Jurídico</t>
  </si>
  <si>
    <t>Financeiro</t>
  </si>
  <si>
    <t>Técnico</t>
  </si>
  <si>
    <t>Comunicação</t>
  </si>
  <si>
    <t>Conselho Fiscal</t>
  </si>
  <si>
    <r>
      <t xml:space="preserve">Associados / Prestador de serviço / Funcionários </t>
    </r>
    <r>
      <rPr>
        <sz val="8"/>
        <rFont val="Calibri"/>
        <family val="2"/>
        <scheme val="minor"/>
      </rPr>
      <t>(1)</t>
    </r>
  </si>
  <si>
    <t>Total Despesas</t>
  </si>
  <si>
    <t>Resultado / Saldo em Conta</t>
  </si>
  <si>
    <t>Despesas Acumuladas até 2020</t>
  </si>
  <si>
    <t>Investimentos</t>
  </si>
  <si>
    <t>Caixa FIC GIRO EMPRESAS</t>
  </si>
  <si>
    <t>Caixa FIC RUBI</t>
  </si>
  <si>
    <t>CDB Flex Empresarial</t>
  </si>
  <si>
    <t>Saldos totais</t>
  </si>
  <si>
    <t>Evolução histórica desde a fundação - MAR/2015</t>
  </si>
  <si>
    <r>
      <t xml:space="preserve">Q - </t>
    </r>
    <r>
      <rPr>
        <sz val="10"/>
        <color theme="1"/>
        <rFont val="Calibri"/>
        <family val="2"/>
        <scheme val="minor"/>
      </rPr>
      <t>Quantidade acumulada</t>
    </r>
  </si>
  <si>
    <r>
      <t xml:space="preserve">E - </t>
    </r>
    <r>
      <rPr>
        <sz val="10"/>
        <color theme="1"/>
        <rFont val="Calibri"/>
        <family val="2"/>
        <scheme val="minor"/>
      </rPr>
      <t>Entraram na ANIPA</t>
    </r>
  </si>
  <si>
    <t>(1) A serviço ou representação da ANIPA.</t>
  </si>
  <si>
    <t>(2) Ajuizamento de Ação Equacionamento 2021 - última parcela</t>
  </si>
  <si>
    <t>(3) 1ª parcela de desenvolvimento do fórum para o site da ANIPA do total de R$ 1.660,00 dividos em 2x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</si>
</sst>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_ ;[Red]\-#,##0.00\ "/>
    <numFmt numFmtId="165" formatCode="#,##0_ ;[Red]\-#,##0\ 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rgb="FFFF0000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0B0B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4A7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BC9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AEB"/>
        <bgColor indexed="64"/>
      </patternFill>
    </fill>
    <fill>
      <patternFill patternType="solid">
        <fgColor rgb="FFC2D1EC"/>
        <bgColor indexed="64"/>
      </patternFill>
    </fill>
    <fill>
      <patternFill patternType="solid">
        <fgColor rgb="FFF2E5FF"/>
        <bgColor indexed="64"/>
      </patternFill>
    </fill>
    <fill>
      <patternFill patternType="solid">
        <fgColor rgb="FF9ECA8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0">
    <xf numFmtId="0" fontId="0" fillId="0" borderId="0" xfId="0"/>
    <xf numFmtId="0" fontId="3" fillId="4" borderId="1" xfId="0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vertical="center"/>
    </xf>
    <xf numFmtId="0" fontId="9" fillId="8" borderId="1" xfId="0" applyFont="1" applyFill="1" applyBorder="1"/>
    <xf numFmtId="0" fontId="11" fillId="10" borderId="1" xfId="0" applyFont="1" applyFill="1" applyBorder="1" applyAlignment="1">
      <alignment horizontal="center"/>
    </xf>
    <xf numFmtId="0" fontId="11" fillId="11" borderId="1" xfId="0" applyFont="1" applyFill="1" applyBorder="1" applyAlignment="1">
      <alignment horizontal="center"/>
    </xf>
    <xf numFmtId="0" fontId="10" fillId="12" borderId="1" xfId="0" applyFont="1" applyFill="1" applyBorder="1" applyAlignment="1">
      <alignment horizontal="center"/>
    </xf>
    <xf numFmtId="0" fontId="11" fillId="9" borderId="1" xfId="0" applyFont="1" applyFill="1" applyBorder="1" applyAlignment="1">
      <alignment horizontal="center"/>
    </xf>
    <xf numFmtId="0" fontId="9" fillId="7" borderId="1" xfId="0" applyFont="1" applyFill="1" applyBorder="1" applyAlignment="1">
      <alignment horizontal="left" vertical="center" wrapText="1"/>
    </xf>
    <xf numFmtId="164" fontId="12" fillId="7" borderId="1" xfId="0" applyNumberFormat="1" applyFont="1" applyFill="1" applyBorder="1" applyAlignment="1">
      <alignment horizontal="right"/>
    </xf>
    <xf numFmtId="3" fontId="12" fillId="7" borderId="1" xfId="0" applyNumberFormat="1" applyFont="1" applyFill="1" applyBorder="1"/>
    <xf numFmtId="0" fontId="9" fillId="7" borderId="1" xfId="0" applyFont="1" applyFill="1" applyBorder="1"/>
    <xf numFmtId="164" fontId="12" fillId="7" borderId="1" xfId="0" applyNumberFormat="1" applyFont="1" applyFill="1" applyBorder="1"/>
    <xf numFmtId="10" fontId="13" fillId="7" borderId="1" xfId="0" applyNumberFormat="1" applyFont="1" applyFill="1" applyBorder="1"/>
    <xf numFmtId="3" fontId="9" fillId="13" borderId="1" xfId="0" applyNumberFormat="1" applyFont="1" applyFill="1" applyBorder="1"/>
    <xf numFmtId="164" fontId="9" fillId="13" borderId="1" xfId="0" applyNumberFormat="1" applyFont="1" applyFill="1" applyBorder="1"/>
    <xf numFmtId="164" fontId="12" fillId="8" borderId="1" xfId="0" applyNumberFormat="1" applyFont="1" applyFill="1" applyBorder="1" applyAlignment="1">
      <alignment horizontal="right"/>
    </xf>
    <xf numFmtId="3" fontId="9" fillId="7" borderId="1" xfId="0" applyNumberFormat="1" applyFont="1" applyFill="1" applyBorder="1"/>
    <xf numFmtId="10" fontId="13" fillId="8" borderId="1" xfId="0" applyNumberFormat="1" applyFont="1" applyFill="1" applyBorder="1"/>
    <xf numFmtId="3" fontId="9" fillId="8" borderId="1" xfId="0" applyNumberFormat="1" applyFont="1" applyFill="1" applyBorder="1"/>
    <xf numFmtId="164" fontId="9" fillId="8" borderId="1" xfId="0" applyNumberFormat="1" applyFont="1" applyFill="1" applyBorder="1"/>
    <xf numFmtId="0" fontId="12" fillId="8" borderId="1" xfId="0" applyFont="1" applyFill="1" applyBorder="1"/>
    <xf numFmtId="0" fontId="9" fillId="13" borderId="1" xfId="0" applyFont="1" applyFill="1" applyBorder="1"/>
    <xf numFmtId="0" fontId="11" fillId="14" borderId="1" xfId="0" applyFont="1" applyFill="1" applyBorder="1"/>
    <xf numFmtId="40" fontId="10" fillId="14" borderId="1" xfId="0" applyNumberFormat="1" applyFont="1" applyFill="1" applyBorder="1"/>
    <xf numFmtId="10" fontId="14" fillId="14" borderId="1" xfId="0" applyNumberFormat="1" applyFont="1" applyFill="1" applyBorder="1"/>
    <xf numFmtId="165" fontId="11" fillId="6" borderId="1" xfId="0" applyNumberFormat="1" applyFont="1" applyFill="1" applyBorder="1" applyAlignment="1">
      <alignment horizontal="right"/>
    </xf>
    <xf numFmtId="40" fontId="11" fillId="6" borderId="1" xfId="0" applyNumberFormat="1" applyFont="1" applyFill="1" applyBorder="1"/>
    <xf numFmtId="0" fontId="15" fillId="4" borderId="1" xfId="0" applyFont="1" applyFill="1" applyBorder="1" applyAlignment="1" applyProtection="1">
      <alignment horizontal="center"/>
      <protection locked="0"/>
    </xf>
    <xf numFmtId="0" fontId="10" fillId="5" borderId="1" xfId="0" applyFont="1" applyFill="1" applyBorder="1" applyAlignment="1">
      <alignment horizontal="center" vertical="center"/>
    </xf>
    <xf numFmtId="0" fontId="10" fillId="12" borderId="1" xfId="0" applyFont="1" applyFill="1" applyBorder="1" applyAlignment="1" applyProtection="1">
      <alignment horizontal="center"/>
      <protection locked="0"/>
    </xf>
    <xf numFmtId="10" fontId="10" fillId="12" borderId="1" xfId="0" applyNumberFormat="1" applyFont="1" applyFill="1" applyBorder="1" applyAlignment="1">
      <alignment horizontal="right"/>
    </xf>
    <xf numFmtId="0" fontId="12" fillId="8" borderId="1" xfId="0" applyFont="1" applyFill="1" applyBorder="1" applyProtection="1">
      <protection locked="0"/>
    </xf>
    <xf numFmtId="10" fontId="12" fillId="8" borderId="1" xfId="0" applyNumberFormat="1" applyFont="1" applyFill="1" applyBorder="1" applyAlignment="1">
      <alignment horizontal="right"/>
    </xf>
    <xf numFmtId="0" fontId="9" fillId="0" borderId="1" xfId="0" applyFont="1" applyBorder="1" applyProtection="1">
      <protection locked="0"/>
    </xf>
    <xf numFmtId="0" fontId="12" fillId="8" borderId="1" xfId="0" applyFont="1" applyFill="1" applyBorder="1" applyAlignment="1" applyProtection="1">
      <alignment horizontal="left"/>
      <protection locked="0"/>
    </xf>
    <xf numFmtId="10" fontId="12" fillId="8" borderId="1" xfId="1" applyNumberFormat="1" applyFont="1" applyFill="1" applyBorder="1" applyAlignment="1">
      <alignment horizontal="right"/>
    </xf>
    <xf numFmtId="0" fontId="11" fillId="3" borderId="1" xfId="0" applyFont="1" applyFill="1" applyBorder="1" applyAlignment="1" applyProtection="1">
      <alignment horizontal="center"/>
      <protection locked="0"/>
    </xf>
    <xf numFmtId="10" fontId="11" fillId="3" borderId="1" xfId="0" applyNumberFormat="1" applyFont="1" applyFill="1" applyBorder="1" applyAlignment="1">
      <alignment horizontal="right"/>
    </xf>
    <xf numFmtId="0" fontId="10" fillId="14" borderId="1" xfId="0" applyFont="1" applyFill="1" applyBorder="1" applyAlignment="1" applyProtection="1">
      <alignment horizontal="center"/>
      <protection locked="0"/>
    </xf>
    <xf numFmtId="0" fontId="10" fillId="3" borderId="1" xfId="0" applyFont="1" applyFill="1" applyBorder="1" applyAlignment="1" applyProtection="1">
      <alignment horizontal="center"/>
      <protection locked="0"/>
    </xf>
    <xf numFmtId="4" fontId="11" fillId="8" borderId="0" xfId="0" applyNumberFormat="1" applyFont="1" applyFill="1" applyAlignment="1">
      <alignment horizontal="right"/>
    </xf>
    <xf numFmtId="4" fontId="7" fillId="8" borderId="0" xfId="0" applyNumberFormat="1" applyFont="1" applyFill="1" applyAlignment="1">
      <alignment horizontal="right"/>
    </xf>
    <xf numFmtId="0" fontId="11" fillId="10" borderId="5" xfId="0" applyFont="1" applyFill="1" applyBorder="1" applyAlignment="1">
      <alignment horizontal="center" vertical="center"/>
    </xf>
    <xf numFmtId="4" fontId="17" fillId="8" borderId="0" xfId="0" applyNumberFormat="1" applyFont="1" applyFill="1" applyAlignment="1">
      <alignment vertical="center" wrapText="1"/>
    </xf>
    <xf numFmtId="0" fontId="9" fillId="0" borderId="1" xfId="0" applyFont="1" applyBorder="1"/>
    <xf numFmtId="0" fontId="2" fillId="0" borderId="0" xfId="0" applyFont="1"/>
    <xf numFmtId="4" fontId="19" fillId="8" borderId="0" xfId="0" applyNumberFormat="1" applyFont="1" applyFill="1" applyAlignment="1">
      <alignment horizontal="center" vertical="center" wrapText="1"/>
    </xf>
    <xf numFmtId="0" fontId="11" fillId="5" borderId="1" xfId="0" applyFont="1" applyFill="1" applyBorder="1" applyAlignment="1">
      <alignment horizontal="center"/>
    </xf>
    <xf numFmtId="0" fontId="20" fillId="0" borderId="0" xfId="0" applyFont="1"/>
    <xf numFmtId="40" fontId="11" fillId="8" borderId="0" xfId="0" applyNumberFormat="1" applyFont="1" applyFill="1"/>
    <xf numFmtId="0" fontId="11" fillId="0" borderId="0" xfId="0" applyFont="1"/>
    <xf numFmtId="0" fontId="13" fillId="0" borderId="0" xfId="0" applyFont="1"/>
    <xf numFmtId="4" fontId="13" fillId="0" borderId="0" xfId="0" applyNumberFormat="1" applyFont="1"/>
    <xf numFmtId="0" fontId="10" fillId="6" borderId="1" xfId="0" applyFont="1" applyFill="1" applyBorder="1" applyAlignment="1">
      <alignment horizontal="center"/>
    </xf>
    <xf numFmtId="4" fontId="10" fillId="7" borderId="1" xfId="0" applyNumberFormat="1" applyFont="1" applyFill="1" applyBorder="1" applyAlignment="1">
      <alignment horizontal="right"/>
    </xf>
    <xf numFmtId="0" fontId="10" fillId="8" borderId="1" xfId="0" applyFont="1" applyFill="1" applyBorder="1" applyAlignment="1">
      <alignment horizontal="right"/>
    </xf>
    <xf numFmtId="0" fontId="10" fillId="8" borderId="1" xfId="0" applyFont="1" applyFill="1" applyBorder="1" applyAlignment="1">
      <alignment horizontal="center"/>
    </xf>
    <xf numFmtId="4" fontId="11" fillId="9" borderId="1" xfId="0" applyNumberFormat="1" applyFont="1" applyFill="1" applyBorder="1" applyAlignment="1">
      <alignment horizontal="right"/>
    </xf>
    <xf numFmtId="0" fontId="4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/>
    </xf>
    <xf numFmtId="4" fontId="12" fillId="7" borderId="1" xfId="0" applyNumberFormat="1" applyFont="1" applyFill="1" applyBorder="1" applyAlignment="1">
      <alignment horizontal="right"/>
    </xf>
    <xf numFmtId="3" fontId="12" fillId="8" borderId="1" xfId="0" applyNumberFormat="1" applyFont="1" applyFill="1" applyBorder="1" applyAlignment="1">
      <alignment horizontal="right"/>
    </xf>
    <xf numFmtId="3" fontId="12" fillId="8" borderId="1" xfId="0" applyNumberFormat="1" applyFont="1" applyFill="1" applyBorder="1" applyAlignment="1">
      <alignment horizontal="center"/>
    </xf>
    <xf numFmtId="4" fontId="9" fillId="0" borderId="1" xfId="0" applyNumberFormat="1" applyFont="1" applyBorder="1" applyAlignment="1">
      <alignment horizontal="right" vertical="center" wrapText="1"/>
    </xf>
    <xf numFmtId="4" fontId="9" fillId="8" borderId="1" xfId="0" applyNumberFormat="1" applyFont="1" applyFill="1" applyBorder="1" applyAlignment="1">
      <alignment horizontal="right"/>
    </xf>
    <xf numFmtId="4" fontId="12" fillId="10" borderId="1" xfId="0" applyNumberFormat="1" applyFont="1" applyFill="1" applyBorder="1" applyAlignment="1">
      <alignment horizontal="right"/>
    </xf>
    <xf numFmtId="4" fontId="12" fillId="10" borderId="1" xfId="0" applyNumberFormat="1" applyFont="1" applyFill="1" applyBorder="1" applyAlignment="1">
      <alignment horizontal="center"/>
    </xf>
    <xf numFmtId="4" fontId="9" fillId="10" borderId="1" xfId="0" applyNumberFormat="1" applyFont="1" applyFill="1" applyBorder="1" applyAlignment="1">
      <alignment horizontal="right" vertical="center" wrapText="1"/>
    </xf>
    <xf numFmtId="4" fontId="11" fillId="10" borderId="1" xfId="0" applyNumberFormat="1" applyFont="1" applyFill="1" applyBorder="1" applyAlignment="1">
      <alignment horizontal="right" vertical="center" wrapText="1"/>
    </xf>
    <xf numFmtId="0" fontId="11" fillId="10" borderId="1" xfId="0" applyFont="1" applyFill="1" applyBorder="1" applyAlignment="1">
      <alignment horizontal="right" vertical="center" wrapText="1"/>
    </xf>
    <xf numFmtId="0" fontId="11" fillId="10" borderId="1" xfId="0" applyFont="1" applyFill="1" applyBorder="1" applyAlignment="1">
      <alignment horizontal="center" vertical="center" wrapText="1"/>
    </xf>
    <xf numFmtId="4" fontId="12" fillId="11" borderId="1" xfId="0" applyNumberFormat="1" applyFont="1" applyFill="1" applyBorder="1" applyAlignment="1">
      <alignment horizontal="right"/>
    </xf>
    <xf numFmtId="4" fontId="10" fillId="11" borderId="1" xfId="0" applyNumberFormat="1" applyFont="1" applyFill="1" applyBorder="1" applyAlignment="1">
      <alignment horizontal="right"/>
    </xf>
    <xf numFmtId="4" fontId="10" fillId="11" borderId="1" xfId="0" applyNumberFormat="1" applyFont="1" applyFill="1" applyBorder="1" applyAlignment="1">
      <alignment horizontal="center"/>
    </xf>
    <xf numFmtId="4" fontId="9" fillId="11" borderId="1" xfId="0" applyNumberFormat="1" applyFont="1" applyFill="1" applyBorder="1" applyAlignment="1">
      <alignment horizontal="right"/>
    </xf>
    <xf numFmtId="3" fontId="12" fillId="7" borderId="1" xfId="0" applyNumberFormat="1" applyFont="1" applyFill="1" applyBorder="1" applyAlignment="1">
      <alignment horizontal="center"/>
    </xf>
    <xf numFmtId="3" fontId="10" fillId="14" borderId="1" xfId="0" applyNumberFormat="1" applyFont="1" applyFill="1" applyBorder="1" applyAlignment="1">
      <alignment horizontal="center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/>
    </xf>
    <xf numFmtId="0" fontId="10" fillId="12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38" fontId="10" fillId="14" borderId="1" xfId="0" applyNumberFormat="1" applyFont="1" applyFill="1" applyBorder="1" applyAlignment="1">
      <alignment horizontal="center"/>
    </xf>
    <xf numFmtId="0" fontId="12" fillId="0" borderId="0" xfId="0" applyFont="1" applyAlignment="1">
      <alignment horizontal="left" vertical="center" wrapText="1"/>
    </xf>
    <xf numFmtId="0" fontId="12" fillId="0" borderId="4" xfId="0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right"/>
    </xf>
    <xf numFmtId="4" fontId="12" fillId="8" borderId="1" xfId="0" applyNumberFormat="1" applyFont="1" applyFill="1" applyBorder="1" applyAlignment="1">
      <alignment horizontal="right"/>
    </xf>
    <xf numFmtId="4" fontId="10" fillId="12" borderId="1" xfId="0" applyNumberFormat="1" applyFont="1" applyFill="1" applyBorder="1" applyAlignment="1">
      <alignment horizontal="right"/>
    </xf>
    <xf numFmtId="4" fontId="11" fillId="12" borderId="1" xfId="0" applyNumberFormat="1" applyFont="1" applyFill="1" applyBorder="1" applyAlignment="1">
      <alignment horizontal="right"/>
    </xf>
    <xf numFmtId="4" fontId="10" fillId="9" borderId="1" xfId="0" applyNumberFormat="1" applyFont="1" applyFill="1" applyBorder="1" applyAlignment="1">
      <alignment horizontal="right"/>
    </xf>
    <xf numFmtId="2" fontId="9" fillId="7" borderId="1" xfId="0" applyNumberFormat="1" applyFont="1" applyFill="1" applyBorder="1" applyAlignment="1">
      <alignment horizontal="right"/>
    </xf>
    <xf numFmtId="4" fontId="11" fillId="3" borderId="1" xfId="0" applyNumberFormat="1" applyFont="1" applyFill="1" applyBorder="1" applyAlignment="1">
      <alignment horizontal="right"/>
    </xf>
    <xf numFmtId="4" fontId="11" fillId="6" borderId="1" xfId="0" applyNumberFormat="1" applyFont="1" applyFill="1" applyBorder="1" applyAlignment="1">
      <alignment horizontal="right"/>
    </xf>
    <xf numFmtId="4" fontId="10" fillId="8" borderId="0" xfId="0" applyNumberFormat="1" applyFont="1" applyFill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10" fillId="5" borderId="6" xfId="0" applyFont="1" applyFill="1" applyBorder="1" applyAlignment="1">
      <alignment horizontal="center"/>
    </xf>
    <xf numFmtId="0" fontId="10" fillId="5" borderId="4" xfId="0" applyFont="1" applyFill="1" applyBorder="1" applyAlignment="1">
      <alignment horizontal="center"/>
    </xf>
    <xf numFmtId="0" fontId="10" fillId="5" borderId="7" xfId="0" applyFont="1" applyFill="1" applyBorder="1" applyAlignment="1">
      <alignment horizontal="center"/>
    </xf>
    <xf numFmtId="0" fontId="10" fillId="10" borderId="6" xfId="0" applyFont="1" applyFill="1" applyBorder="1" applyAlignment="1">
      <alignment horizontal="center"/>
    </xf>
    <xf numFmtId="0" fontId="10" fillId="10" borderId="4" xfId="0" applyFont="1" applyFill="1" applyBorder="1" applyAlignment="1">
      <alignment horizontal="center"/>
    </xf>
    <xf numFmtId="0" fontId="10" fillId="10" borderId="7" xfId="0" applyFont="1" applyFill="1" applyBorder="1" applyAlignment="1">
      <alignment horizontal="center"/>
    </xf>
    <xf numFmtId="4" fontId="15" fillId="10" borderId="1" xfId="0" applyNumberFormat="1" applyFont="1" applyFill="1" applyBorder="1" applyAlignment="1">
      <alignment horizontal="center" vertical="center" wrapText="1"/>
    </xf>
    <xf numFmtId="0" fontId="10" fillId="10" borderId="1" xfId="0" applyFont="1" applyFill="1" applyBorder="1" applyAlignment="1">
      <alignment horizontal="center"/>
    </xf>
    <xf numFmtId="4" fontId="10" fillId="14" borderId="1" xfId="0" applyNumberFormat="1" applyFont="1" applyFill="1" applyBorder="1" applyAlignment="1">
      <alignment horizontal="right"/>
    </xf>
    <xf numFmtId="4" fontId="11" fillId="14" borderId="1" xfId="0" applyNumberFormat="1" applyFont="1" applyFill="1" applyBorder="1" applyAlignment="1">
      <alignment horizontal="right"/>
    </xf>
    <xf numFmtId="4" fontId="10" fillId="2" borderId="1" xfId="0" applyNumberFormat="1" applyFont="1" applyFill="1" applyBorder="1" applyAlignment="1">
      <alignment horizontal="center"/>
    </xf>
    <xf numFmtId="4" fontId="9" fillId="7" borderId="6" xfId="0" applyNumberFormat="1" applyFont="1" applyFill="1" applyBorder="1" applyAlignment="1">
      <alignment horizontal="right"/>
    </xf>
    <xf numFmtId="4" fontId="9" fillId="7" borderId="4" xfId="0" applyNumberFormat="1" applyFont="1" applyFill="1" applyBorder="1" applyAlignment="1">
      <alignment horizontal="right"/>
    </xf>
    <xf numFmtId="4" fontId="9" fillId="7" borderId="7" xfId="0" applyNumberFormat="1" applyFont="1" applyFill="1" applyBorder="1" applyAlignment="1">
      <alignment horizontal="right"/>
    </xf>
    <xf numFmtId="4" fontId="9" fillId="8" borderId="6" xfId="0" applyNumberFormat="1" applyFont="1" applyFill="1" applyBorder="1" applyAlignment="1">
      <alignment horizontal="right"/>
    </xf>
    <xf numFmtId="4" fontId="9" fillId="8" borderId="4" xfId="0" applyNumberFormat="1" applyFont="1" applyFill="1" applyBorder="1" applyAlignment="1">
      <alignment horizontal="right"/>
    </xf>
    <xf numFmtId="4" fontId="9" fillId="8" borderId="7" xfId="0" applyNumberFormat="1" applyFont="1" applyFill="1" applyBorder="1" applyAlignment="1">
      <alignment horizontal="right"/>
    </xf>
    <xf numFmtId="4" fontId="18" fillId="8" borderId="1" xfId="0" applyNumberFormat="1" applyFont="1" applyFill="1" applyBorder="1" applyAlignment="1">
      <alignment horizontal="right" vertical="center" wrapText="1"/>
    </xf>
    <xf numFmtId="4" fontId="18" fillId="0" borderId="1" xfId="0" applyNumberFormat="1" applyFont="1" applyBorder="1" applyAlignment="1">
      <alignment horizontal="right"/>
    </xf>
    <xf numFmtId="0" fontId="18" fillId="0" borderId="1" xfId="0" applyFont="1" applyBorder="1" applyAlignment="1">
      <alignment horizontal="right"/>
    </xf>
    <xf numFmtId="4" fontId="10" fillId="3" borderId="1" xfId="0" applyNumberFormat="1" applyFont="1" applyFill="1" applyBorder="1" applyAlignment="1">
      <alignment horizontal="right"/>
    </xf>
    <xf numFmtId="0" fontId="13" fillId="0" borderId="0" xfId="0" applyFont="1" applyAlignment="1">
      <alignment horizontal="left"/>
    </xf>
    <xf numFmtId="4" fontId="10" fillId="5" borderId="6" xfId="0" applyNumberFormat="1" applyFont="1" applyFill="1" applyBorder="1" applyAlignment="1">
      <alignment horizontal="right"/>
    </xf>
    <xf numFmtId="4" fontId="10" fillId="5" borderId="4" xfId="0" applyNumberFormat="1" applyFont="1" applyFill="1" applyBorder="1" applyAlignment="1">
      <alignment horizontal="right"/>
    </xf>
    <xf numFmtId="4" fontId="10" fillId="5" borderId="7" xfId="0" applyNumberFormat="1" applyFont="1" applyFill="1" applyBorder="1" applyAlignment="1">
      <alignment horizontal="right"/>
    </xf>
    <xf numFmtId="4" fontId="15" fillId="5" borderId="1" xfId="0" applyNumberFormat="1" applyFont="1" applyFill="1" applyBorder="1" applyAlignment="1">
      <alignment horizontal="right" vertical="center" wrapText="1"/>
    </xf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1AAF5D-0371-43F6-94A9-C179A9AB908C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95E805-93B5-40F3-95C6-7C838C00D187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592241-555E-4790-AC62-316C28A8B012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BF3E80-071D-4EC1-9662-946BD57C184E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04C06C-F06B-4A92-905D-1033004E07AC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EDAB9E-3B91-410E-B53E-2B14FB957677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B470BD-441C-4CE5-89B0-0FA8DE433BAB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2C2F2C-4815-4F50-AE2F-69BE8832E189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4F9588-6064-492C-93B3-AA5E5F0FE4A7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6CC8BC-18FB-4113-A82E-F4331AA319E5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DE5773-8437-45CF-8CEF-63BFDE2104B6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59FFE5-0CA4-4577-8695-B3F7D0291070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2EB636-DABD-4B45-8872-D4C20CA4E8A3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5DB5E6-8F50-4C56-B6AD-CB652AA005F9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67B818-ACAB-4D14-A3FE-8D7F0D5F7267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01A1E0-212F-4BBD-8BAA-4658CB460B5F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697871-A9FD-4086-B4A6-584E77AE8614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00951A-C03B-4624-9757-5154D55F6F9E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E7A1C2-AD0F-410D-8C1D-FFAACFC12CFC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B2743E-387F-4C03-934D-06F1CAFDACF3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1BBF79-5428-4090-A7E9-962B5E87252A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6978CA-F90A-45E8-A5AD-1A64412BE4AC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19F37E-8FD4-4667-A119-9DC12B264725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4DBAFF-EAA1-4FDC-B2DD-37D2E81E8B96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1AFE86-1D3A-4A0E-AF89-051A999617E9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FDBE4A-4703-4A9B-915C-FD3E8A948AFF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1898BC-24C4-4DEF-9FBF-2E9232D21D6C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F6B38B-0AFF-4C86-8862-8A4C14BAE0E6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57A826-9959-409F-9221-CDCD4D5B575A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C2C4C5-BD8F-4369-8222-3A4AEE2D6FDA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B9BC38-A9C7-43A8-BCC5-7EC598ABB902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948821-3931-47C8-BBFC-BA020AFAFD5D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CE16DD-ECF8-4880-BA17-890FC2533A42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9F2386-68C9-4F1C-B213-A77D6DE2EFEB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58AC00-1510-4F9E-8184-15C569F60910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E5B5C7-CC46-4E2B-A1EC-33FAC455372A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289DD0-40A8-419D-A0AE-C1A443EDBA83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1EC451-71BE-4AFA-A4A0-D73D5CD65788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C07246-1A03-47D8-B651-AA1D2947B437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691A1A-F3DA-4FD2-851E-C64AD4577CA5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763F1A-47A5-43BC-A933-DBDCFBDB9F8C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D299D9-EA20-4CD8-BB0D-ECDDBDFE4960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D6FA6D-18F0-4D1F-87CD-11001F6B957D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1D603D-02C7-4477-9AE6-6DE2F9B45DC7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460FE1-5F4C-4537-961D-8AABE4CC0E82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47C772-D76B-4083-9578-F8C4CB95F1F5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39F59D-4772-46F7-845B-55CABD17D1A0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68A9A8-418E-4067-A7BE-8907143B4589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A00A0C-7C31-4654-9B34-DEDE0CA9413D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50BEAB-8543-48EF-9ED6-5264CDCD975C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2F89E0-2741-4541-8079-1E710EFB4B12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C61413-F227-4485-A7C2-ABFA3DDC5692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880207-FE5C-4C5C-B86C-F4332DA2A06F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ADD022-D68C-45FF-BB26-478785CA572E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AB01DE-7043-4527-A84F-482413EF8443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664329-EAE1-4F98-8BA1-340D28B16A82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5CBC42-4F34-455F-941E-5CF63F0ECD09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D785B1-954F-4432-BF3D-EC8A36F6BD62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ED27D5-F275-4ED6-B4D6-8ACB008AE45A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6B455E-539D-4652-A68D-05DC42279F0D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2356BF-5D77-49CC-B0F1-200916009B54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15C8DD-6803-41AF-AC85-C49BC7B276BD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9DA5C9-2823-4E7A-92DA-0FA6CD9CF4F1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ABE9CB-4537-4F59-B5CF-04A0DBE91764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714375" cy="304800"/>
    <xdr:sp macro="" textlink="">
      <xdr:nvSpPr>
        <xdr:cNvPr id="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78863B-BB39-4501-9F72-B3091D160BC9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B12B2E-E2AC-45E1-9357-E1930A7415F7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CA9252-D648-4257-8799-760099D18967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2A1BCB-EBB8-4222-866E-E7E507597691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CA47F8-E138-48B3-93FB-1849CE1EBB40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8FD5A6-AC52-4193-8A74-BD58AC8F71F5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714375" cy="304800"/>
    <xdr:sp macro="" textlink="">
      <xdr:nvSpPr>
        <xdr:cNvPr id="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946E11-EB76-422D-8580-5F319CA47AC4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2A6DE6-11CF-4A9A-A4C7-D8E339DDC324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235A28-977E-4FC1-9B6C-36E86DE73E72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E5C2AF-A10B-4F97-B7E4-A650C5999F14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D4C7CC-9BB0-45F3-93C7-53A43331ED3F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53EC2B-793E-4AE2-8E95-2982A0CA000D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603D7A-9B9B-491F-9A3F-58DE987774B2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ABB29D-AC02-4BA4-BAFC-2AB5998915B8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B6D787-44A8-470D-9C1B-4E32AD58BBA8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E41C4F-FCD4-4DD6-B8D2-8CCB3A9B7D44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593440-1B9C-422F-A8AD-9B4687CD662E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2745EE-FE2B-4EE7-A636-BD94CA79FC9B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5C6126-F946-4B30-BA54-FA23C3662C25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252E96-8D11-428B-9EF7-702D83A482E4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08C56E-413D-49FA-88EB-1598BA9F97B9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29DE55-D45E-49E3-B859-BF545AF271C6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77D0E3-6F08-48EB-B6A0-3C1ED55013A6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808353-373F-4765-9300-1ED576107564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2CD4E0-E904-4FFD-B5C5-07769D7C4BAD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B78052-FE8F-41B8-A82D-589F8A369DBE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91BC6B-D65D-4873-B3DE-ED262CA39C8F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714375" cy="304800"/>
    <xdr:sp macro="" textlink="">
      <xdr:nvSpPr>
        <xdr:cNvPr id="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A4C584-F34E-4184-A7A5-2BBEB7D621C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79AB16-0F28-4D4F-8126-C3CD2CDD626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172851-B573-4B4F-AB45-383F32B04A7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278199-0E89-4AE8-BB1D-36D7F721083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2147F0-D9F4-4471-A3EE-B7AA306CAF3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58E068-124B-4B4D-9BAB-3FA0021D2A7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714375" cy="304800"/>
    <xdr:sp macro="" textlink="">
      <xdr:nvSpPr>
        <xdr:cNvPr id="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04434B-5847-4762-8BCA-43AFC0DBE42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0127F5-CDC0-4431-9F40-8B546467838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907B8A-680E-475E-A571-99D2CA19566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2FD0B7-A1A1-449D-8239-7B7688A9BC6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6935BD-E9F5-4AD0-B33C-1E8E74C9F07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415B10-81F7-4F5E-A200-C26CA1FF70D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A7E584-D625-4566-8C00-517845A6265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6074D9-9228-4477-BD41-5DB40A04FD6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070C1B-0F32-4EBA-84A7-6C07471229A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D56C89-2CC2-4E43-AC5C-42599AC4BD2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3A8562-474F-42D1-B20C-1DD6548214F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714375" cy="304800"/>
    <xdr:sp macro="" textlink="">
      <xdr:nvSpPr>
        <xdr:cNvPr id="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76DEA7-732D-4D82-BEFC-51EAAAEE3BA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65DD35-89A5-4E98-9FF7-74C50FEF4D1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BAD685-D533-4645-9C90-B9450D40957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4427AE-14AE-4342-A8F1-D9A816CDEB2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E9EDD8-19AC-4DCA-85CF-71DDF0058A4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406D10-4959-420C-BE6D-052AD247C07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41C2B1-3C3F-43FD-BC36-C02B95A19E8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775A08-89ED-4B8F-B36E-EB517ECFC57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D73C43-85E2-444D-8B41-02516FACA45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B626CB-1CDD-4D3B-9D86-A623A528F10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9B39C7-D56C-4F20-A3AA-85F0F4C69D8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0DB2A4-F23A-4109-8ED4-BEB935C5C5F5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CEA462-75B9-40CD-BCBD-DE6E6C1D8800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42AD0F-B965-40E5-B4FF-8484FC082F0F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0A425B-654E-4A19-91F7-A8DA0D1738FC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535FED-48AD-46F1-84A9-C9589910FFC4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DF549D-18BD-45DC-ACC6-9EF3D1C5240F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037D45-7480-406E-A361-71D90C20EAEE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</xdr:row>
      <xdr:rowOff>0</xdr:rowOff>
    </xdr:from>
    <xdr:ext cx="304800" cy="304800"/>
    <xdr:sp macro="" textlink="">
      <xdr:nvSpPr>
        <xdr:cNvPr id="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85D530-8F73-41AE-8AB9-B8885B54F10B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714375" cy="304800"/>
    <xdr:sp macro="" textlink="">
      <xdr:nvSpPr>
        <xdr:cNvPr id="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3206BC-67F1-4AAF-BAF2-BDA98FBB3F8D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A2E005-24D7-4013-A5A8-69E7FDAA69F9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EC0C9E-60C6-4F3B-8D1B-45394BCDAFB8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B87C15-4817-4CBB-A824-D6218B5ECF78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C36070-48A7-4167-913E-DB0F9DC4372D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9AA8C6-76CB-4224-BBE6-A977C99B8165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714375" cy="304800"/>
    <xdr:sp macro="" textlink="">
      <xdr:nvSpPr>
        <xdr:cNvPr id="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9DE712-AF4B-4A6D-88E4-054A8BF671F9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A66BB2-C7D7-4675-963B-8F20B8144E48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4C15D7-2469-4E7D-8CBD-EC715C8A2F33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097AFC-C0BB-4F09-91B5-4B3261C36D32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5A228C-5992-4BE4-93B3-D548C558A786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224193-44B7-4476-8F28-A7ABD8BE07AA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1E766A-ABA0-4A5C-BEB0-85ECF6FEB22D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A27E35-B682-48E6-ABAC-705B6CA252D5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D32FD2-C710-4FA7-A100-A434616014C8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F59BAE-A7EB-44AE-A98D-ACA0925A87D1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987C25-11FF-4AC7-93CC-8C70ABD447B4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D1A441-BCAB-4834-AECA-D87CD295721E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178770-A840-46D9-886D-42CE9D7E36E2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7A985D-A6B2-4926-8ED6-8B6028EF7922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FA9340-7430-4E84-81D0-449F38114C47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3D8391-EA6E-4FA3-B1DC-40D77C2C26A4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2A9C42-BD4D-4718-82EA-24CD11BA5D23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C9F552-A4C6-4839-A1AB-6F2DECE87420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34BBA0-AF5B-4CF2-8707-3DB3356E7242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33BC93-B46E-48D3-9FA0-2353B5E64366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0</xdr:rowOff>
    </xdr:from>
    <xdr:ext cx="304800" cy="304800"/>
    <xdr:sp macro="" textlink="">
      <xdr:nvSpPr>
        <xdr:cNvPr id="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41A0CF-9BD0-4101-8499-FA096FE3FE7F}"/>
            </a:ext>
          </a:extLst>
        </xdr:cNvPr>
        <xdr:cNvSpPr>
          <a:spLocks noChangeAspect="1" noChangeArrowheads="1"/>
        </xdr:cNvSpPr>
      </xdr:nvSpPr>
      <xdr:spPr bwMode="auto">
        <a:xfrm>
          <a:off x="82391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714375" cy="304800"/>
    <xdr:sp macro="" textlink="">
      <xdr:nvSpPr>
        <xdr:cNvPr id="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6EAC28-7784-4FA7-804C-C2A5D0BEB4A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641BE3-0FAC-4B73-927D-81ABA83E9CE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26F72E-6E92-41CF-BD26-DAA5D628EF5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6B6852-85EF-428A-A766-1BC287560C6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A45CEC-3F3F-4529-A991-67A96144CDC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87715C-AAA5-4328-B54B-084FBF7A904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714375" cy="304800"/>
    <xdr:sp macro="" textlink="">
      <xdr:nvSpPr>
        <xdr:cNvPr id="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01B66A-D50E-4249-8671-048074388A3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85CB14-B538-4847-B87F-47D95B74C72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46A846-27B6-4119-9CA1-4399EFD42DD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3629C2-B9FD-4B29-9491-639C26B485A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1381FF-6194-45AE-BB2D-A5FFEDC0AAE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E4F3A1-050D-443C-A6E3-E27E89476A0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5B1ABD-ABF9-4C57-AD26-7A55243C55F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CC9F39-FBED-419E-AE2C-1014BC44B73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61CC6E-F034-449C-AEFB-043AAD28A79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42EBDE-8020-4B87-B32C-8C96019F117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219745-4B56-475D-B989-CC147957005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714375" cy="304800"/>
    <xdr:sp macro="" textlink="">
      <xdr:nvSpPr>
        <xdr:cNvPr id="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C593A4-E69F-4BB4-86A4-82A60FC40B9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918FC2-3235-4EF4-80C9-93705C9C11C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3FD367-75E9-42EB-B033-BEE3ED315E4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BF4354-2374-4AE6-8142-A6F5E3EA93B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90C7E8-7CB2-4535-983E-9F4CF57EA39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F838E1-3B6F-4BE8-BD69-62F85305D8E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9D5E92-C74E-401F-A154-33AEBE9C4A1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668CAF-DBD7-4B7D-AF41-41DC6256A77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</xdr:row>
      <xdr:rowOff>0</xdr:rowOff>
    </xdr:from>
    <xdr:ext cx="304800" cy="304800"/>
    <xdr:sp macro="" textlink="">
      <xdr:nvSpPr>
        <xdr:cNvPr id="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DC90AF-0CB9-424B-9DA6-426D737C21D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29308</xdr:colOff>
      <xdr:row>5</xdr:row>
      <xdr:rowOff>80596</xdr:rowOff>
    </xdr:from>
    <xdr:ext cx="304800" cy="304800"/>
    <xdr:sp macro="" textlink="">
      <xdr:nvSpPr>
        <xdr:cNvPr id="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FCAFE9-6BB6-4FFF-928E-C90D87BB9841}"/>
            </a:ext>
          </a:extLst>
        </xdr:cNvPr>
        <xdr:cNvSpPr>
          <a:spLocks noChangeAspect="1" noChangeArrowheads="1"/>
        </xdr:cNvSpPr>
      </xdr:nvSpPr>
      <xdr:spPr bwMode="auto">
        <a:xfrm>
          <a:off x="9316183" y="1033096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DAADD0-DDA2-472B-9A61-E408F244CE2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E16F2D-973A-4056-B5E6-85B8B39D381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D34D7F-7DD7-4551-8C2A-9324990EADD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3ACE2F-AA96-4377-916B-F1CCFBB0AB4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1B13D4-805D-4827-9CB2-9052600414F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07C878-5787-46F2-827F-EF69F2661AB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B82A5F-DBBD-4950-A1D6-A158B22A2BF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BFF482-A5F3-44AB-9DD8-9CD017F171F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9AA443-846B-4764-A30A-A2048A74806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208F4D-99DC-451E-9CDA-5257CC232B0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590DD1-1A3F-4281-8114-34E746701E9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C98B8E-59D5-410D-86DB-67677FFE39A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8DA264-8ADC-4EE0-919B-99B6F5770E7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0C5BE4-43F7-4916-83D1-EB7E12A0DC4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27AAEA-3D92-4480-8C25-906D12B8FA6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3C41FC-606E-4DD9-88F4-2997B2C391F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BA9235-04E1-4434-9ACC-001AB618538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AE4A8E-1C4E-4F0E-B65F-FAC18B345EE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78D427-2758-485C-9C57-566A90C73B5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BBFA3B-2C27-4BE5-9348-2FCE5DF78F0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2C2F1E-F84C-4382-B657-CB7CFD774D7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58C15F-414C-4BF4-A87F-5C2AADEFD20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EED364-3330-412E-B189-AA97B767834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E5E4CA-01D7-4EA9-AA1F-6A588C246F8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7938A7-41CD-4384-9993-500F3DB20EE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EC6C3B-B9C5-4F1D-8EB2-6FDD2273A94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89F317-1FB9-4608-9776-A88A93BBDAF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2BF23F-9DF3-4C36-8D74-B1C12128686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66371C-B3C9-41AC-93BE-DB632AE1149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DE2CFE-5D64-462A-B731-38707D9D9DF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A73789-40C2-4C69-90C1-53AF62479A1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8D2CF6-576A-4A85-B95F-4F6EA8DADF1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FB9FDC-DFBF-4A8A-BA39-CD20046677A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737094-B28A-4CDC-A4B9-5A729626943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932F6A-F4E0-4BFC-86D0-7EBD4CD1C27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6235A8-3AF5-4EC7-8FA7-33F86D6496A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0757C5-42ED-43EC-8F41-E64C3B36CE4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79BE6E-D67C-45E8-AD3E-203B969A0EC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718B5E-75B5-4E51-A0DF-0D7006E342F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5A76B9-FE9A-4826-824C-5A4AFA05762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1975F0-0A17-4236-B675-B1E2DA642DF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553081-7E5A-41C6-838D-F5CCA64E79F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F35AB7-BFB4-42D4-8FC2-71B3E881973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2993D0-4585-4C5F-AA48-159D394D76A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913C25-1CC7-4AED-B11C-7D256BF9C1B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5C75AF-CB8D-4EB8-8F8C-798239DED42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1825DD-14C9-4FC1-A534-1DC64E06DCC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91C28D-0CAB-406C-847F-7E0597BEA5E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D4B3AB-FD46-4B18-85D9-1AD249F79BD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0</xdr:col>
      <xdr:colOff>28575</xdr:colOff>
      <xdr:row>0</xdr:row>
      <xdr:rowOff>28575</xdr:rowOff>
    </xdr:from>
    <xdr:to>
      <xdr:col>12</xdr:col>
      <xdr:colOff>147993</xdr:colOff>
      <xdr:row>3</xdr:row>
      <xdr:rowOff>133790</xdr:rowOff>
    </xdr:to>
    <xdr:pic>
      <xdr:nvPicPr>
        <xdr:cNvPr id="232" name="Imagem 231">
          <a:extLst>
            <a:ext uri="{FF2B5EF4-FFF2-40B4-BE49-F238E27FC236}">
              <a16:creationId xmlns:a16="http://schemas.microsoft.com/office/drawing/2014/main" id="{C5730C27-E943-4CD5-B47C-F1CDBDF627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28575"/>
          <a:ext cx="7406043" cy="676715"/>
        </a:xfrm>
        <a:prstGeom prst="rect">
          <a:avLst/>
        </a:prstGeom>
      </xdr:spPr>
    </xdr:pic>
    <xdr:clientData/>
  </xdr:two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6D4033-12AB-44D2-8528-139D81046469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ECFE52-82F2-4ED4-9A3D-DC356EB0BA19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DF9835-FC28-4FEB-ABB0-1D5C65A7F27D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631DAB-E615-4E54-BC68-D23E89162994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6EB2D3-ECE4-4A41-9FEA-8B65B7AC93C1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6B3ADD-D8C2-45BB-9B26-ECD0EFB4DF4F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192919-7BBE-4A70-902E-80CFCDDAB83D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099A72-8F03-4BE8-95CC-57EBC8796FC9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6F5BBA-D44C-4D1B-8118-5C1F47375BB3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AFD886-ECDB-42BD-A3A3-F79CBEB967FF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A2A87F-C83F-4F56-A392-3F3A061D6AAE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6AF494-688A-4B47-AE8F-50B33C6FF359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8D00C1-892A-4320-86B4-294DC1C37563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CD6208-9FD5-4456-96FA-9EEAE424476D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F39B9E-A97F-44B5-8983-D2E975895988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011785-B42B-4398-BEB9-65A8028FDA4E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D2C637-0AD3-4616-95CC-F0A95F5FEFF7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0117DA-BAD2-4D1C-B060-9A2AE366186C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486F58-AAE3-4482-B93F-05A68BDBD01A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3369EA-3716-46F2-8F99-7F14EB9F3601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C2FA5F-9C72-4189-9464-45CBB534156F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033270-492A-4269-9ED7-00D8FB360750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A5C938-5BD4-4196-AEC5-8CA8D7E091CF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7CB84C-6E55-4E54-AF17-D0D6939F9D9E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F121DB-E6EF-409B-B73C-98037258C0B4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3112AE-BBE2-47C8-97C0-1870CFC886F1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7DA1B8-5D50-4B6E-9313-4CBBFF39C8DD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6CAC12-1DF3-4DDD-A129-FCC7492484A1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280E39-B2C0-4BF0-B4B8-7BFFCA6F310B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913B85-2B4D-4877-A315-9EEC86417022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C4BE35-50BA-4925-B1B8-D7BDF3B3ECBD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CB96DB-32A1-49DB-9077-B8AEF556EB32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0150E6-E3B8-444D-8736-EF1B9C3E41AE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85C6C5-3C06-49AC-BC77-A46105BB42DD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151B21-164F-45D0-B8BA-D8C1989E5578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E5F11C-B040-487D-84C1-2D517D79048B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26DA23-051D-4C57-93A9-C63CA1CF52E9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AC460A-FE13-4FF1-B367-3E65C8EECA04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192937-C1C2-4B65-B974-780E56E2ED19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D0C2A9-FB44-4729-BFA1-6CEECC79CB48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8627FE-5203-4DAE-9E3C-9287EC948E29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FD5224-364A-4CE6-8659-5795E0EC3A75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142722-5EC3-44A6-B2A6-68B5D10C0FD1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668D4A-6FFB-4CCC-A9F9-593409B04F05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C1A370-CCF0-4951-BC3A-383BC48D4B10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775D68-892B-4BF5-A191-F6D85E56DA35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2D68AA-814C-43C3-8668-3C657674CB3D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997297-A37C-4215-98AC-A6389AA23611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05FA29-7C44-40F7-B9DE-D3A6C91151B1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E2F936-9CFD-4A49-9854-5074137FE111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91BE4A-EE27-464E-94E6-488BECF4375C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2D7BD5-AF28-4EFA-A0BB-C2AF2AC72BC6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C593EE-B821-4951-9D6B-4ECDC7C95AE9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E34587-EB3C-4E12-86AC-A4428F180789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462760-CB08-4976-B439-74A180A13D5D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14D5AB-D011-4DAD-8E96-F41BBD1A9584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65104E-D6FE-46E6-B834-79F5FE845FF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6E0307-5DC7-49BA-8B5E-9F9393302F6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B6DA90-AAD1-4F08-9629-CE82B9B029E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AAC02A-5A2D-44B3-8845-AA09EA6F9DE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BD3A83-6D60-4FF0-B537-F373A707886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EDBF33-15E5-49EB-8A14-186C4C575F7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5C178C-1EB0-42D9-8D98-5696C4BB907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073BE3-80B3-4A18-A62C-99DE4D09349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FDE939-FB2F-4A7C-A01F-1D2DA3E649A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809A20-64BF-4455-B10C-61DC4D16C67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B19E73-7D7F-4A8D-A7D4-5CA1203A87A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89CBD7-6040-4F04-9259-D79A5B874F1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F3E1D6-3ABB-4F7C-BB30-1913FCBAB0E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E1330A-113D-4A43-8444-3C979FFF7E4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A1D195-0C15-464E-8B6E-F62C2EBB638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116204-8A0E-47B5-BE06-619B89AA572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ECDFBD-8BED-40AE-A9B2-E7E578508E8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423610-E4E3-4256-ADB1-63603497EF9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173DCC-FB9D-4DCA-AE9E-E3FE6D052E1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0636D0-033C-4C9B-9620-E401F5679A2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FCBDD1-5787-4129-A93E-279B137FC5E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680087-4149-48C7-9042-DB7BC6650A2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8AE5A3-9811-4079-833C-17FCBF73922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BF6927-E0BF-4D0B-BCF8-E1851244452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00F76A-C547-44B6-BE82-D665602D6B6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120A6C-CB2A-4C97-91FA-D6DA60B894A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034EC6-9543-4F81-B4C2-0E1F5C2CC83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E9D51E-2413-4F84-8CE1-411CDA52312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B97EA6-A711-4CD7-ADD5-2941D7BB2D0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51F25A-42BB-4046-B9E3-3839BAB1940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BE7F0B-EE9F-4945-8B0D-16AF273A174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22C984-C161-4149-AC41-F1AF692C3E6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BADE79-2A2F-4A23-8D79-A79D80738D4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5B8FAB-4369-42C1-826C-D010F6D72A7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EC0DA6-D62B-4414-A2CE-D0E062BFDA5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4CB921-87F1-4299-A139-EA814570FDC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C98ACA-999C-4392-B875-1F1E0C333FB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07FB35-EB64-4F58-9550-98B21DFC339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01D739-9D28-42C3-AE4F-D267B89946C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D91F24-18C1-4256-B589-CB27CCDC17D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BC9D53-AD64-4263-85C2-5C5ED1CBDAE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3162EA-B303-46AC-81BF-580EA650BB6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D1B2D9-617E-4D9A-973F-30A2EA9301A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2FC88E-50D9-4020-B8FA-61506AE022D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B7281F-4B29-48DA-B96E-4B141C6F4F3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E01106-2414-445E-845F-F8CB2B946A3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840C8E-AFCB-4104-B62B-69EC6A08563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756A0B-4EC9-42EF-A338-68FC08F05C5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10690D-414B-4370-B867-2FA8648DBFD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105910-2B96-414E-A06C-4A40F225801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4F34B9-CC77-4C3E-821A-6DAD7157B16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085637-F8AB-4545-B31D-8D84958953E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6A3CEB-A7AE-4660-B5C6-E2748CF4754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F73929-283D-413E-BDA5-71ED89BDF2D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B3D6E9-D075-4344-BDB9-64653588F7E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06E0C7-E2DF-4D37-A8EF-F92025CAC36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E0ABD1-1F22-4800-BFB4-850FE5B2E44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B5F005-083E-4BC5-A342-A07A34729FD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B525B0-7C0C-456D-803D-013E1E37011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04A6EF-E979-4BB3-B5E9-B710384DDD0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11B1F1-FDF7-4B42-8272-CCD44F217E3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81834F-0CA7-4804-A574-1FBD6CF2F45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FCBA20-6D34-4D5D-A9B0-74C1CB6CA14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C23EF9-C8A6-4AFF-8F1F-3E54B325185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72C590-D845-4AC1-A8DC-6D17E3BAA68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C1EBF3-DF3F-4BC6-84A9-5032BD85CAA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B3904D-2DD0-4FFA-8292-6050CB09000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194D73-768B-41AF-A590-723EF34DE37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AD979C-74D9-43B7-BE30-C208C7B37A2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D2A719-253A-40CE-B86E-67BD519D138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37529D-94B9-461B-A29E-FBF6AB2E7AD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FC9271-037E-48FD-87A5-E3E6DB105D6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85ADA6-E6A4-4AF4-B31A-AC4F4D44204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4FFFC1-2D08-4429-A7A1-E83DBC4D33D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4DCB84-AA4C-4AFA-BB4F-4C9CAEF227F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0818F6-C0FE-4FF1-A047-F72342FFA94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787FAA-8599-4C62-903A-3AADFF10AEC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7E535A-2934-476D-A8C0-71BE187BF88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CEDB4F-18F0-47C8-B5E9-6B3CBC64621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532645-BD89-44C5-BFBB-62CD21A1343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B2F7EE-6E7E-4237-AA9C-83EAE32F01F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EB0BCF-1554-49F9-9D12-93E4B8AD579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A066EF-2806-46E1-96CF-557B7DF35FD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04AC17-F7D9-4FDD-90F1-2A42AF1CFC0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A32324-CB7F-475D-8C5A-71C2CF3B2EA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1C07BA-BC7B-4884-8DE0-D3439E403B7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718622-D710-4F7D-9DFF-CDF9F2496F9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6BE41C-93A2-4973-8153-6554F26379D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9F6349-CAAE-487E-BC53-D95E2F7F4B2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70DF81-1003-467C-9367-A9CB709C88A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3FDBE4-FC75-40B0-9B98-7398D68D50C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EF1DAB-EC2C-4680-B39A-DD2B35B51C5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3A95C5-5B65-42B6-8DBB-C1AEC1DD206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EA0473-C5C4-4545-BB24-43B0372BFC1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117E4C-85C3-4B1C-B54E-9B910C17A2F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97B3FF-AD75-4244-BEB5-064283A9537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B0ACB7-24F8-4E6D-AB5D-CC3AD689E2B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</xdr:row>
      <xdr:rowOff>0</xdr:rowOff>
    </xdr:from>
    <xdr:ext cx="304800" cy="304800"/>
    <xdr:sp macro="" textlink="">
      <xdr:nvSpPr>
        <xdr:cNvPr id="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CEBCF9-E3CB-4C47-88B4-D795FE4596D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13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F60594-549E-4D4E-BD1E-42857472FCF9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05E5DF-D124-4C04-9384-4EEAE179D910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7E5505-35E1-45AC-A09B-A38915A5EC2E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9A4774-40DE-453B-BDCC-940626AAB7E3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6AE944-16B1-4ED9-B373-1620C6014A92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D085E7-6BB3-48FA-B605-A640BFEAC085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672C0A-7B8F-4D23-84B9-DF73D3DF731F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73A8E7-568E-4A7D-9C8C-62AC336C7B4C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F6A469-7E2F-490D-9484-6A8A1C3CD77E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649224-DB34-43BB-BE3E-E3DF9C5A120C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BC00DE-98E4-4810-A5B4-FE59DF59DDC2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8D384F-0C2A-4A44-A4C4-C0B2537B3E43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922697-0F8F-4E90-9504-7B60254285A0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02083A-2000-4F66-A32B-BD31E35AA732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0533AB-C322-40D3-B38A-CDD844630FD4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407125-2AE2-4B09-B8A0-1378E949674E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B7D98C-DEC4-4A42-B21E-70D5C2C3FFB2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F08BE1-D059-4EF3-BF64-DE4D0AB0AEE4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F521F0-3670-4C5B-A50E-81B367B33D82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4566EC-8728-4379-B720-35E52B92AC02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5C3FA1-E38E-416F-A8AD-203DEA181A77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2F0718-1CCB-4EE1-8DE8-C6347B539D44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0</xdr:rowOff>
    </xdr:from>
    <xdr:ext cx="304800" cy="304800"/>
    <xdr:sp macro="" textlink="">
      <xdr:nvSpPr>
        <xdr:cNvPr id="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8797E1-93C4-4AE0-B749-7A126A5ADE9E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401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68CE64-3005-4E39-B8B1-CF3956BAC3F4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7198E6-3BB4-49C9-B114-A3B9A7FAEBB5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455DDF-93E3-44C8-A9D8-56C4A41C7669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1B4FAA-44D5-4E04-AA6F-9D15147F8121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7913C8-7840-41F1-AB5C-B583C5FD6031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93CF5B-E07E-49E2-98AA-5F600B4217BA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13228C-A82E-412C-A62F-8F3B2BF841EF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9A841A-E718-4745-82CB-406DE1796F5E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4EAD05-6F43-43BA-B6B4-9B3027D25B72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B2662E-0E4A-4F66-A2B7-08075D99CDB7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BE5E91-2BE1-460C-926E-A54C63BBBC9F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91F67F-4F90-47C0-89B1-4D443E89298F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A771CF-BEA5-44BE-B134-48824CB156D2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6437F0-73C8-48DF-8D01-5FAC79D3F7E4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BDCE45-4A86-403A-B4B4-75671800E3D5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3B00D8-C279-45F5-BCD1-28366744809E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316723-5591-4EEC-968C-B39A47718905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E3CD7E-1841-4C52-AB6A-EC33D88071AC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C5090C-C370-40FB-89D4-7F0E43133629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D1C5E3-2D02-446A-A0C3-7A293C5855E8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7305F7-5B74-4CCE-98BA-2926CBD436C1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9AC407-F25E-4076-BA96-9AE2B1DE1AF7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6C29A6-457A-42A0-8401-4732A454F237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A3DCA7-2300-472A-B0BD-B731243DBABA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17E68B-E3CF-4C21-87AA-0ED4DC9FA44D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F1AC1D-7FCC-4126-A20E-55BCA5BD05F3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32798F-EC62-4126-9DA6-6FD3C60AF983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4800" cy="304800"/>
    <xdr:sp macro="" textlink="">
      <xdr:nvSpPr>
        <xdr:cNvPr id="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31612D-2CE7-4EA2-9819-5669859AB14F}"/>
            </a:ext>
          </a:extLst>
        </xdr:cNvPr>
        <xdr:cNvSpPr>
          <a:spLocks noChangeAspect="1" noChangeArrowheads="1"/>
        </xdr:cNvSpPr>
      </xdr:nvSpPr>
      <xdr:spPr bwMode="auto">
        <a:xfrm>
          <a:off x="10086975" y="5534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6B5878-3618-4376-8C0B-4A1C5CE768E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63A824-A13B-4EE7-9978-A594A28361E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D4A005-96CE-4FB4-B5BF-9A81DC80400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A84C5C-DCC5-4B71-8E71-F148E60A255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1EEF8D-F9FC-4E3F-98B9-D9B52D56A0A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BECF77-0083-4DBB-BEDC-CB80BE672A4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561CED-B546-407A-9A81-D80EDAC3AD4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5D954A-6296-4BFD-85E5-1C4D101EB1B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DBB8E5-4D19-4221-822C-F0E08CECD0E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D62C7F-97A5-459A-B443-B3F1BBA2B92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D33C84-8982-4425-803B-487049B757D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E0FB04-5D1B-4BE8-8627-526339AB7E5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81676A-5D18-4F31-BE8E-84F32C8D0B3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5EC14B-9381-4683-AC67-1B5C6AF39CE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F6F332-3860-4B67-8029-A717B70F374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31618D-AC83-4F7C-9EC7-3A8D753A8F3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BF0B42-A857-45C7-86D3-0F8DEB23D47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3887B3-318A-42A1-8BEC-7A1A12B5114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96AE54-E432-4A8C-A11C-B7376BE314A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BB1155-AA18-47D8-A7F3-9713E7FB71C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3C3955-932D-453B-A064-16B5DA90E74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066EAD-FBC7-4F31-A6F8-B9847DB8F53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6A5CDE-7DE3-44CB-93EC-85CA7D39AE9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0C3298-DDD4-49AB-B4E6-48F585C58D1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821E3A-FBAB-476C-BC83-A85E57F970F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75A216-FFEE-43ED-BA3A-9EF1B2870F6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B834EE-37ED-472B-BF51-346B6393EBD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799CF1-A19C-46BE-A7DE-05BF6F675E1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1761C8-25F0-479C-8192-D40F562199B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2EBE16-BEC2-491F-94FD-6990D1935A1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ED4CB2-81C8-4FD3-A0D5-B427C78413E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766D30-493D-46FC-B5DA-00D2B51C490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D1DC7D-B6DF-4AB0-A72B-2C2AF3AEB71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44DB5F-2F40-4401-8B7F-1EB60B0C043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9E896A-2E6F-46BF-A9B2-422CADCCAA0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49FD06-9C40-420C-92B1-5842F4FFA2D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CD7341-F3EB-472F-B2EF-3C9F1632351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C840D6-0EFB-4A97-879F-1CA2D18D210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983692-7299-4A40-8197-9D558605D6D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24C2A3-CDA3-478E-971D-2444BABD7F8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7D5027-0C57-4473-9188-1977418E29F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5F8DDD-713E-4C14-8043-634D0A226FB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D2204E-E4AB-44DF-9B55-6A0EADB0D2D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19B44D-A740-4E25-8865-1FC94546981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CCF24A-65D3-4AE4-8EBF-C45DD12EC06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7FF19A-0959-41A9-BFAE-0F8F4EECE9A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B8BB6D-0831-40F3-99F7-2C15206CA2B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50CB50-D44A-4379-86BA-7F0FD1D76C2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C40EA6-C485-42AB-8C4E-715506E49A4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1FF3B6-9C49-4AC3-977F-ABA75FD89DB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44CB02-7561-41D7-82A5-91F03374DB4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8524C8-55A6-498A-B3F4-4BA88F81006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4E5790-ADED-4F4D-9167-EEE952BF292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BAD5F5-2E6F-4BC9-933E-C03B9B41B32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28AEB8-B436-441B-A5EC-6F427086BB7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B85043-0FDC-49CA-8D10-B1AF8C04B47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21CD07-72B2-4AE2-9DDD-B20446D9E19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B02F30-6AF7-4872-B5E6-A723405FC8E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3FD85A-BF55-4F6A-B6EE-09AC08A7DB7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3D0BD4-EFED-4955-B75A-A4245D9AC83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7F4748-A19B-4097-8C79-8C2F54EB49A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0E6F8F-1752-49C4-AC89-CAB2B0B2CDF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3AD74D-EE3A-43E9-81D2-941D0E30808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3470B4-15AC-4CC4-AE41-3B1CE6DF4B8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9CE2F6-B154-4E05-BE73-1AD437082D4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935C83-7F24-402A-A291-08CDF73D889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F10167-46B2-4966-8003-7A2D4B7D8E9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310D17-41D8-4DF9-82CD-B619BED94C8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E13BCB-A7B0-4ABA-B215-A3BE8A27624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C130C4-C8EF-4F08-B112-AC41A01FF22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60FE16-44D5-44E0-8C01-7AE5F002CBC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F82D4F-D5BD-4353-8322-5271CDEF7EF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295F0C-5058-46C0-9F14-875F83B77C4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A9F89D-47D2-4746-952F-74D1A65C8E0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945F40-D2EB-42C5-88BC-BD6A2A13073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9CF0E3-DFCD-441A-AA4A-C1893C05F1D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92E71E-26F7-49B7-8E2F-92E7D52E220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8B33EE-A80E-4AE1-A211-071D6CD7394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6FDAB7-20C5-4778-88E1-16D83279DB0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55327D-E5D7-4177-BD80-C40684F9831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08CD80-2E17-420F-83E3-1F77A596FB3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CBEEE6-B3B7-4E2F-96D4-132B98433CA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24E9D4-DA5F-4D92-B374-9C721681050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4407F3-D02F-44DC-B3F0-C3406D4151D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25127D-A279-4D83-9F69-C1E58E0E50C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3B7307-930B-4DB9-B836-3553883C0D3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C24570-D051-4410-A876-A580F3A08B8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7060FC-A3E7-48E1-B29E-0D4B8F8F708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52FFE0-D69C-45CF-8EB6-F5640826FFD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4EC719-A146-49FC-BA70-1835290AC51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22C381-2FE5-4124-B914-464CCC40C67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C6038F-81CF-4292-824D-4028C0C47A3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621445-2D98-4D67-B152-28F1255E569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745F6F-BBF4-4B91-AB89-F0DC96549C8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15BEF9-E450-40B2-A64A-602691C1E4D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F46810-3593-4FFF-BFBC-EA41B8FF0D3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CFED40-A945-4987-ADFD-C24AB804997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05D2A7-4F3A-4F11-A320-A81B85EE1E7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4BC435-0EB8-4292-BBBA-8625C564725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235941-7D9F-4FCB-B28E-C43E1A34515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F860DB-967F-42EC-ABC8-7B2CECB407E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0AF418-F46B-45A3-A979-49A66A7F0C0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F21132-043C-4DE9-ACCC-A34FA080773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9970EC-F9C2-408E-A499-A758069B106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70F16C-DE30-4B5E-9AD9-FC14647A590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A5C3C6-F874-4C08-9F42-91622765B8F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7AAE6A-A91D-4126-A263-1C30EB9C69E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86B156-E71B-40E8-A751-96C1D5697D0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737C3F-11D9-49C4-8B70-204209F2188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9F15BC-4C38-4F5A-958B-3984FB06926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C2D4F4-66FC-41F2-B350-410A0548859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69D18E-DF70-4B2A-988F-4BEEC429DAF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92A519-5A3D-45D3-8DEF-0C30DF8320F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B7FC7A-E58C-4BB2-B07A-887D5826B4A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C3572B-750A-4F9B-B7BB-2F44E0502E9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645899-C825-4B8A-8585-5A11575C529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D3D451-DD8C-4307-BC1B-1318CE24448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5EC7EC-4BC1-46A4-B883-1113F9B6E7A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2970F5-8FF7-45C1-9C65-88239B6A966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CC7345-2C44-4494-A524-4E06EDF5866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471D4E-4136-42BD-B612-039F2F349B3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95F526-ABE6-4735-A84D-9114EAEA5E0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FA357A-DD86-4242-9553-2FAC44C9E61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CDE41C-391A-43AC-BC09-8EEF3E8E686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FBEC9F-2A82-473E-8D3D-2C1A7D3006A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7F4FC2-E3B5-49E1-8BEA-A7B2C8661A2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4B53CB-3260-4681-8347-9B216180A76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20991F-2CB4-49E9-835A-196E89A0626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FC581A-2F8B-4B25-B6B0-C85E5FC5D44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3FB4F3-E5E6-4608-AE71-60931E73729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DDC6F1-11B6-4855-B850-08770783141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3E2A46-5798-4787-B612-32B68FD1116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C84D68-C3E1-46C2-8F3E-C38730ACD46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C1CC3A-F8D7-4A18-910C-6D16CEF7E07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4B0C22-2202-4CA0-B861-54A8ED4472D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F47A35-5D1D-441C-BC8A-802F0340A27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C0A8CE-1F24-4E61-9AC6-4B0113E0416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726724-4154-4FF2-AA33-0EF27BC70CB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D480E7-5967-48BA-9708-D6E9926B20D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C1D9E8-B30D-4022-9634-A24B86CEED7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D32114-9BA0-4FDE-A3B7-2CD3AD95E5D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2AA1D7-1798-48A1-A194-D8CD765E34A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77DD2A-D7D4-4219-BFFC-60336B0EA6D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C9F008-6808-48BA-BF34-AFB3DF44E06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34A64E-F18C-4AF0-BFE3-97552EDABFB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CC855D-EADA-4F34-9752-8C62E0C32FC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7C3D24-5AD8-4F7A-81AD-7C24B2ED2EA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0E1041-C7A5-4B23-8E53-C9E64F0994E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E80430-3258-4D3B-B296-43E89A57CFD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C0DD14-034A-45BE-B645-251A2EED020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D9E55B-A9A6-4D98-B244-695508D5D1C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18A035-FB30-4C7B-937B-9E31B8A3302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0366A1-3B24-4D41-84B8-AA7E24B765A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27F739-D1B8-4A39-BD46-8A529296369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FFD75D-85F2-45D9-BB2F-BFB327241B0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B3B476-71AC-4F61-9FD1-E6A1727402F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BC7092-FB8A-4B51-81BE-C9AFE9F3EA2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77FFA1-1F57-40CB-8B59-4331A237F5B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D09346-C900-4513-8573-E21D8B43131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D8F92B-C4DA-470F-8103-3AF6E0A8A17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723AE5-C7FA-40B5-B62B-577D46CDEA6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D5E58F-FB51-4B0D-AAA2-071E0EB0F4B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9834A5-C267-43A2-8314-9DBFDD90968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E711A7-7FAA-4AA7-9569-284721795F2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0598A4-A7B9-4DDB-A1E9-BE0DC5AEE5D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A1863E-46ED-4367-BDDA-DA8FDA92920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B98667-C8D2-4320-A09C-481554073EC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DCE18A-4217-4E5E-A74B-0D2DAF3AAA4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CA2299-1A9F-4A97-89AB-E40A33E5AD1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8DDB64-7CE0-4982-A434-C240960232C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453EF4-2601-432F-8730-C254CADE72C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A3E39A-69CD-4B7B-BD12-9C4CBF3B902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A510A0-508E-4A89-84A0-0190133CD74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8849BA-DAFA-4F8E-9CB1-5E74649B3DD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0B232E-50B5-4BDE-AC1E-36558EE8DED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ACBE8E-7F7B-4D1A-A01C-866815822B0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BAD5CD-42C1-4F59-AE01-D7EF26C0E64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E09311-60FC-4482-91F5-F73B9B74AAB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070966-1C60-4F01-BC64-5359F7590BE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B834AE-3037-44EA-A127-BB449AE3EB2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8E94FD-D292-406D-B57C-95F34FDC5EC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CB762B-033D-44C7-9CD1-07587EA480C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183159-1545-47F3-B368-AF8F58AB31E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5D2D33-5317-4A35-9D23-D38690797E1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B878FF-C009-4065-A709-691AC76C468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37E27D-9540-4E86-B2A7-B15645D07E8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14559C-6024-4A93-B150-C748F501E32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D3F57B-719C-449E-A35A-EE10F5A953D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1BF807-5A8C-4A66-96E0-8173F033987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687419-0E54-4EFD-8256-414FE8203F8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900E32-3607-448A-8BD3-51C8A3AA31F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3D3982-EA1E-4243-9DDC-241B898B5AD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E3D132-8018-4FA2-A2F3-AB011C17715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61DB00-C319-4EBC-BBE1-078283389F5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8B5C6B-9271-47C3-8ABD-98C0DEBF432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D54BCA-0670-41D8-A187-5DF7D087DDB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7045D5-E989-44D9-A102-D060E71E8D9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0DD654-2E02-4DE6-9EBD-0F13E4BEDBB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5551E5-1413-4B0D-B82E-5CA91F4DF77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9380F8-FF52-46E1-9625-07F24431CA4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731BAB-F700-4834-BAD6-3075F4E9FEC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75DB52-2FE6-48A1-9A46-EAE79E83681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14FB44-9571-436A-A0AA-07C9CFDA5F2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7A32C0-7288-495B-9234-797BB191258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06ED23-6889-467D-A3E8-71FCB016331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7C6C71-2C7A-4100-95EF-45EAA8916BE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444A4E-B751-41F7-B8B4-E107A660689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0E7EB9-379F-437E-AA95-5F645E85EC6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95C526-F1A4-403D-951C-89C3B86AAEA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809E41-210E-4081-8FF0-8E693E7E3C7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73B617-BB04-4823-A82A-91F34D41AD9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902FBF-F4D3-4EE9-95A3-235161669C3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68B8C8-7BC5-4062-BF7E-D04C7BB8036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51FDCB-7807-48EF-85C7-958D33DA2B7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F2EEBD-5BCA-4A6F-A03F-1CDB9BB9709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BA56D7-1502-4C81-A44D-9C7B933A659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7D4323-4414-48FB-85B1-55A95DDA1D2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79BE64-6835-4DE9-9815-6B3401FE49A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A4EAFE-1D41-44D6-856F-223DDCE0E7A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E607EE-5954-4D5D-AEC9-45AE410CD1F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156E81-5F05-499B-9FB5-19626C4C4A1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03B57A-3EF3-4C49-BDF9-B96343EAD51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127D51-D62E-40C3-B603-744663A950C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A57D0D-C351-43EA-ADA6-33E103DB840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831FA7-1C8C-4C77-8A31-C6EAB8B2E8D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72D3D6-180D-4CF3-8A07-83E14B3BE2B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250CC8-E802-452F-A246-C869BA2737E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4B247A-4401-4D39-886F-D307D60639E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7A64EE-C691-4777-91AA-838B78A4AC3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A75A56-A9E6-4271-822B-8F38A430AD1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1DBF98-7086-46D2-989F-82C1A234781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31DA59-D86C-4B95-9069-C1BF494CF23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4E0D7B-E8E3-4982-AC24-C3A130B075F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3DCAAC-F1E2-4BD0-8EBD-CD833426A6C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4CEA4F-EDE0-49CB-A30E-49C62C59372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E4F3FA-2268-4C10-A373-3ED445EDB04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76CFE0-0DF8-4E37-BB2F-A05CF667D8E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FFD2E9-8C63-498B-A3DF-C717E452CF5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1B853E-7BD1-46E1-9A0F-328D1393BC5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0D628C-B132-4E7E-BABE-2BF2727CE1D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637C79-6946-4859-9533-7B7CDC4167B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E72DCD-0F8E-4528-90AB-7743C4C692A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501809-BB02-4A58-BE98-E5B6A394CDA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021E5D-0261-4A77-ADB1-34F0E4D9652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0C808B-CC1D-43B1-9CF2-148E9B09CF3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F3F7EA-1E03-4442-A505-A3C9DC58BCE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61C248-3992-4052-BB87-B6EE5991840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7683C3-CD71-4BEA-B7C1-DE936344E5D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DFF3A5-8FCF-47ED-B10F-0EDB26EBC32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86CB64-3B1A-41C6-8CA5-FB232AEA099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447B36-38A4-4365-BADA-4F281DFC365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EE2339-334E-4A53-BE4D-BBEBEAB9059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11C6FE-F815-4808-AA1B-831E8AD64BB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5F4603-3D9A-4142-8024-F069DCDF5C5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F93E84-C221-4768-93F8-63B1FEDFDE6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8BF1AD-CEE7-4D8E-AE3B-D387A1A663A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373904-22F8-4D1A-B115-C078BEA60E0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2AEBC5-C950-4207-B516-65B5EA660A8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0491EC-3E77-42C1-9E99-E403C5E2E98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E2CCAF-7FC3-444D-AE0C-7E3DCA1328B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D1097F-8FC0-41B5-B9EE-19396BC87EA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1FC6D3-C504-4A2B-8159-82FD3B18210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064398-B97C-4B8E-BF40-AA29DA53B92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BEFA67-7E78-4CB9-A256-64F20FB2533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1FC380-E359-4917-AC7B-E511C564EF9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D2DC63-3A3D-4FC9-B411-7D4004C518D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54F55B-669A-4E27-8AD4-609B51B8636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CB392A-7772-4F47-AB5D-D17F34B0DFF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8197F1-C65C-4CBB-A966-AA2CF583AD0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53B877-CBB6-489E-960F-7D6C82BA318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5D8B2D-F949-45CB-9A74-543E395BC5E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A3B6AD-295B-459E-B938-1824DD41F39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1EE45F-C11A-4995-A88C-138011C4E48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2EC30F-86E0-44F8-BF6F-AD859AF7F88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B1AFD8-CB4C-4675-913E-DCA99C046B9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809D47-6980-4A01-BA6B-3FC9050BB48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804F3A-9662-478B-942A-DFA7BF0F79D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A20D2E-39BD-4306-94DC-0782F6F2C79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C608ED-5354-477D-B564-5D6D9D4184A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EC7B10-8763-4274-B220-7DAABC7BCA5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889BFF-D1E4-4F64-A92A-0469ED7C65C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9C242B-359A-42C1-AFEC-54867B584EB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D65E2D-571B-4121-A784-8ECE0B54C74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297968-323A-4ED0-A1FE-388F7D6D7D5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25FF01-90D8-4D8A-9D83-0A750478FA4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2D7119-FAAE-47FC-84B0-1F41E2B5A3B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B260B5-43FE-4B10-BA25-B2BC5E9B9AF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BB69D7-777F-4899-AEA5-C7976284BCE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DF78CB-BCAF-4068-8B3E-27520F10FC5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AA6BF9-2CC7-4862-ACD9-467F64D7251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7D3B98-A402-49F7-BAF5-5C7E584E40D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A75542-298A-4C62-8252-041D67A621C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D626C8-6277-4312-8A4D-C7DE3E0C721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104</xdr:row>
      <xdr:rowOff>0</xdr:rowOff>
    </xdr:from>
    <xdr:ext cx="304800" cy="304800"/>
    <xdr:sp macro="" textlink="">
      <xdr:nvSpPr>
        <xdr:cNvPr id="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8CB41C-058B-4834-901B-2C05C6A3CD7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021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D0E851-FEFB-4307-8D8B-7D688BD62AA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F13E89-FFC3-4AA5-A9A6-863F02336D2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C363D9-6CFB-4C4C-B3E6-260EBA8B0A9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5CE40E-EF30-4298-8532-9BE9C256953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498A93-5928-4658-9B7E-3F3A6D5094E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F988BC-07E5-481C-8532-BF5F3066E52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193AF5-0CED-4DF9-8F95-2A122036DE1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A66E50-1FF2-46F8-8E86-FFB1AB8C8D3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9D2E3E-F0AE-4A44-B9A7-E0B4C962B17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B3F2DA-8091-4466-939B-0B64B47CA95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B8B9F0-80E5-4F1F-9647-A6E88F7AF38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0E73E9-E0DA-47D2-827F-7739183BC4E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7F8E4C-85BC-4064-9FBB-EC84400B4CC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728622-D0A6-4DF6-9BE2-33D4AC153B1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4FA68B-D370-4B7E-955A-987F1D7B027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1AFBB0-F234-49F6-8090-BBF44F9C26C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6B27EC-1AD3-4096-BB77-C258A2AC627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221129-0290-499B-94C0-DE438254EAC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A0AD24-94DD-4989-A083-67ACA2A4A2E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C20770-9D88-45D0-8110-E44C1E2DCC1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B8BFD5-D3EB-4B6B-A6C2-3649DEF54A3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1B46EE-5688-435F-8F0A-2A8FFD2650D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9DDC52-C695-401A-B6D8-C2FD91D4377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6FE0E8-A731-445F-A76B-E7A8C434FAF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377A27-F630-4590-95DB-645DE7001E6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2E787E-58AC-481A-A5EA-0F3762F7016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052640-756B-4B90-A558-696B607BB2D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50723A-EFCC-446F-A7C3-09D9F08907B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A91378-1FCE-4072-8AE4-CF3F5ACCF10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E824ED-0F2C-47A6-878D-DA75E5E80EB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AFDED9-B75F-41F6-A499-E064E61EC5A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F7EF44-A83F-4401-A41D-56C90F257B3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ED1363-13CE-475A-993B-7485081FAEA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366587-7511-4AB8-9D78-80A3336BC98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4C2D73-5004-434D-B85B-4C59703CC7C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B0E591-649B-4F3C-A24D-47B43C91D70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5C8423-8A0E-43FB-817A-C9031D7EE5F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F67142-A924-4572-ABB8-9134ECC4623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CF7540-A048-4550-ADFF-EA9C4390FB1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2CE060-6715-4A7D-B7E1-33AB5127BC7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C08E7E-442A-4A38-A0E1-AF4AACB10E1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C4626E-9E4A-4A67-BB02-9C9C6DAE9A6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F32A6A-1C1B-418B-A44B-CA88D357C1E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EFA447-F2C8-40FD-B9B4-BF55C880DEA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449800-2321-4FFB-A48E-B82F8CE40EB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9CB7F5-5055-4F44-990A-7E1146B2324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6E2035-B30E-46D1-B9B1-122959D1D57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1F5CD4-F185-413C-9D6B-8ACAC4A6367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BBA464-808C-472D-8850-A65BDABC506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C0C38D-E34D-4ED9-825E-BFB176B0181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864A32-886B-40D7-9C30-816AF3A8CB8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720936-18AE-4904-88DD-4FD6EA6DE07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F2C634-EE6F-4870-8645-D194A327E50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1401A8-461A-4723-AFA2-F51B100D629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AD49FD-A94D-4E78-8E92-ECDFF9D07A9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D96FCD-37D2-4836-8A13-696C60D92BC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8732C7-1C07-49DC-A0A2-D02ADCBDBFE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2F198A-44BA-4059-807A-31FEDFB32FC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872932-4FF4-4122-838F-B8E864BD2F9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D35067-5EAF-498A-99E0-DA28A50FFFE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7F1362-2A63-43BC-A3D4-9EF9CE3236B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AF386D-F55D-4696-95F1-0334EE8BEAE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5EA759-0D84-4C99-BCE6-5791F097282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536832-3CE1-45BE-A2E2-F263AD0ADE6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156A62-BFCD-49B8-AD7D-E5623D11B42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5146E7-253C-4014-9388-7C8F88BC431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68BA62-D2E7-457C-A7F1-6AC73D4AC15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01A54E-AF32-46D2-986A-C2E35314FB1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1FFD46-27A6-419B-BF2C-7488E113248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1FFEC3-D0E5-427A-B64F-EDB04F56435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ECC8D1-1AA7-4EC9-AB12-17253A25ACD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048C3E-34D7-43A9-9D35-AF74011559A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C7E51B-1087-4A9A-BCAF-D2F6FCDDA1D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00E005-4D73-4189-BD2C-5C7A50C814A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5F392F-8713-4627-B97B-AE0F33ECE7F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2B1D74-DEC5-4AC2-8A57-0F551C92AA9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B7C231-099C-47DC-BD9C-CA292614348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4C7898-524E-4E90-9D99-56F63CBC1C7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FE12C9-3DE5-4A42-BB3A-AB2D1DE012A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FDAEA4-67CD-4214-8366-3A4AE4123EF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ED78ED-F970-4E3C-ACD0-126D181C89B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5DA5F9-B349-4DB8-A2B5-1943EDC1A7F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B15937-C909-4FF6-A0F9-AAC2A4BE358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8FAE2D-B4B2-45BA-B147-18841A6EFDA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02E4DF-79FC-4CD9-A656-85CEF988EDB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1E9303-8F2D-40AF-8FF8-C615CC2D154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E96F79-CFD3-49D8-B6F7-9E7194F73F6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5AB5AB-B12A-495F-BB2C-3A9E487A6C6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3C1A16-AAAA-4414-9761-144E6B4A9AD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032043-457F-4415-8894-43A025D94B5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19BC68-414A-40A7-8AAA-8D0E358D4A7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C3AA39-F3B3-4577-9858-DA2EA77EB79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7E5F03-5641-46D6-AB46-DEFB5F272C0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040DB3-5B72-458D-8CBA-0C0B9562F0B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39D866-F6CE-46F5-A63D-7A57A35A344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D5954F-5080-4885-B324-30DADFAD770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3EAC47-58DD-43AD-BEF9-608C2C7281B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C04CB1-DD27-45DC-B172-709DD2A70DA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44E2A4-CEC7-484C-B135-439F851A0E9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AB288C-D60C-4212-A72A-DB0E748DEEE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F109E7-855D-4367-B9AC-81F4FF0D734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C6C733-3DF2-4FFC-A9C4-D77016062BB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F6B05D-7372-4FEE-A18D-D1BB954989A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BA1BB0-5C9A-48F8-AF47-C9FB7267C22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78698B-7031-4E6E-B29A-D32178F5300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5EFC98-48B9-4B57-A45F-C875E6FDA16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391D25-EB36-440A-816A-71CA6D092F8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E1FDFA-798D-4C41-9FA7-F8AB3D3DA8C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029F9F-0F13-4A9A-B5B7-321EBB4647A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9841CA-C1EC-4378-8EDC-27A0059D8DB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AE9941-DF2E-4338-A48E-C5A5CEED6E3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54A474-5404-4F53-8056-2AEE29419DA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71E2A7-7B33-492C-B9BC-0B7D9FE7ABE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208E8F-4800-4B62-B9EE-FC452B87E3B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023E8D-B197-4F7F-AACA-833B1245E67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147047-C05A-4EBE-A145-328DE92EE81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A70A40-088A-4554-8CA5-9C2AFE2CA1F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8BB8B2-1F52-4930-8529-8B7B197C1C6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3A74DB-2EDC-41CB-A937-387C3263894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2CE094-607E-464E-B44C-8C180C0DCDB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60760F-0948-47EC-80D3-C1482BB1A0D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E5AA46-FD37-4FCD-9F97-788673A4AE8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E2964A-E424-46C5-A69D-28CD2395538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54D37C-2E16-414C-9E02-D797D4E35F3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D0DD8C-E3A1-4A95-A4E9-1DECE260FC9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B99BEA-1E11-4394-94E5-D33573012FB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453236-67F9-4D58-96AE-2A6AFD08DE8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64FEF4-C1F5-464F-B547-E7B7028AC6D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CCED24-70BC-442B-9380-9F2D06365B5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E97838-EE9D-476F-96C6-B386E33069C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CE85EE-87EB-4C1F-B556-836C0DE0BEB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8D710D-D8BC-42F5-B6FB-E1D1EF4F3F7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6D8767-4AC4-400D-8432-6F8F25A0163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4982A8-DF7D-4CE5-97A8-BC6B74D7671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00922A-F956-4964-9708-2E87C5BC031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A10F8E-01D1-4927-B1DF-C823F1D7B0C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20BE85-7B39-4B35-85A4-0F557E80658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B80813-4827-4A73-ADDA-BB9E94673DD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1BDCEE-D89F-413E-A519-295423E06C6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C914EB-6D34-49E6-A289-0372C100BC0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FD3916-1369-438A-A610-9733B12CB3A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24F3FE-C6A3-4167-8B48-FC12D8ACC8D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53CC69-F0E4-407E-9E17-618F498E7F6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1F1AA9-B7C2-4CC9-9E7A-8BF0430647E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7B279F-A3E1-47B4-B07B-D1B227D1ABC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43957A-8D1A-4A12-9DC9-6C191411A5D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8F95F3-D382-49D3-9083-9D94669CDA4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DD7D67-0183-4E04-9CCD-0E60903FAAA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7A91DC-3707-418E-A915-41AAB893D33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96CBD8-38CF-463F-97B7-E2A66F4C51C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85741C-6870-46B9-8DCB-A72D9B1C3DC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8FB5E8-4944-478C-8527-4B0E5ADDCE2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9AACDE-3BB7-4C4B-92DB-F984D119DFB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5C04D5-4B50-4BEE-A415-35AAE1766B8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6EFBBA-614F-4E4D-BF74-44028802AF6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32F290-54D8-43BA-AEC6-211037E5CDB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DE52BC-C4AF-42DD-A061-8F604F34FAC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BCA07C-3B0F-4EC2-A6F0-4026058B64F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EC808D-C7E3-4F26-88E1-F303B4A1EEC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888295-F195-4218-8322-09BDF78A6E5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078044-1389-4215-B6C4-B848EC2C1CB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8388C4-0EC4-44C4-A6D6-0945CC89FCC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715E12-5336-4700-AE3E-F83910D2120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01DD11-08D7-483A-8F8D-89BCADDD582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8B096E-FD0C-4A4F-BA89-B5EF54B87F4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EED7F8-FEF0-4E65-95E6-604F74B78F2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084E32-9653-4C7E-9C3A-316EDE3FF86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21262C-E31C-4D85-BCA1-735C6003DA2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9787F7-6812-4A6E-B714-E4228951102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1C61E7-70AC-4B0B-B005-5D417377A72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C6D05A-724C-4156-9CF1-80FFB0EE5AA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4486DA-F1A6-4AEA-BF7C-D473B564D63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341ECF-6411-4430-B872-791FAAE23B0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46CD1C-6875-4FE6-8186-C38CA894950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54ED2A-4B6B-4427-8B72-1E4093BE54E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AE91E7-24A2-4731-B06F-FB7F04FDC71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BDC1EB-3356-4E4A-87FE-510137F0BDA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CA58C4-B5C5-4F78-AD74-9D5542D8AE0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332BFE-D379-49DC-917F-3338B3FA751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B7E536-92E1-4DA5-B7B7-B4864BE8358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18BF48-1AC3-4FE1-A650-C03B74E4BAD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3BA5CE-76E8-4154-BD80-718A8BD9C5F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B69179-E4A0-4C53-96E6-25B11AD1994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E9EB91-6C2A-46D6-B050-D19CA8DE37F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DCA423-85A5-4ADB-AFAA-0AE6C74C4B8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D4277A-EF2F-49D0-8E3A-8842B6F7DA5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8BED2A-F2C2-4871-91C1-C17A375EB4F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7FBD34-E751-49D9-A2B3-11A770BDA99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BED348-E924-4F29-8FA3-993F6A2DC1A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EF70C0-3DC7-4936-A785-13EC53F151D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2D8434-16D5-4CA7-9D1A-7B5A2F6FD1B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398EE3-AE0C-4D70-BC62-6D786E99488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4C47ED-0B0F-4782-B2E1-21F060F0C10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681DB0-5524-4E02-B5E0-D90E266FADE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00ED17-C417-43E6-8AB8-697FD74B5C4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55AFDA-E527-4E7F-9ECC-F1B3F967BD3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3274E7-2550-41E3-853F-9A7BA502557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4330AE-7F98-4F98-9FEA-EBA9DA53F22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F728A8-F184-4350-BA18-534A9DA2524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D63512-BAC2-4E40-9E7E-37A2DC72B73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6FC3D7-A262-47C2-8500-388F914B095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288FF0-7E7B-4BA9-AE0E-100AEB6B500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EA52D4-2D5D-4AD1-A541-BE0BF915A04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45B684-5E07-4B88-959E-25BF6566BEE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956CD9-534D-4CCF-A545-A4603BF0181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DDCD8D-EF6A-4C31-8F3E-0BE40E5E87D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34A7EB-EBC6-4FAB-A58E-A19AF780D81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8D03BF-61B4-4EC7-9941-24C950A6CE8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92D4C0-516C-4C02-81AA-859E2177F1C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E1B932-BC36-49DE-B552-6A3A4DC6294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BE11DB-54BF-460B-99A1-5B4805CFED5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95EC9F-95B7-4559-B4B7-FB11F17374F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FEBF69-60AA-4E9B-9D90-741BE1E1E0E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54CA47-9A0A-420A-89C8-287A58539FB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4AFACA-8DA1-4395-BF9C-7F99AA1F7F4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0D2EE3-0D3B-49E9-8652-E22941399F1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E5B040-7DE4-4D20-B261-E8A1F3AFBCB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7277AF-C087-4F77-A064-3FFCD2A1FCF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A518ED-F7A4-4B69-990A-4DE7BE8E6AB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6BBCC1-8B36-4F31-9922-B153C267A6B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C5EA42-1C24-465C-910A-69247E72ACD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FF1205-DE53-4686-BED2-01FBB03C2B1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4E34BA-1AAB-4E70-940C-70F0CE860F0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98007D-BE0B-41D9-849A-CA077C494B7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B534DB-7F56-471F-BAE6-532AE8E0ED8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8B802B-21A0-46E0-AEB5-F8AD00F0AD1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325E40-ABCB-4EDF-B30B-7B70DD0E2AC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4911A3-FD0B-4A78-BBE0-32EE8E5147A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6BCCBC-F2C6-4F30-B02F-82D7154F77A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D4DD4F-C78B-4DF9-9474-4971756C192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BC0DD5-85FF-4B02-833A-631417B2C20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CFD036-6091-461D-81C6-79D56816155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AA4E41-28C7-49A3-9673-DA50EFDFD5E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DA7E68-0BE7-4AD9-A188-8506D7302E6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A916A4-6D84-42AD-BDBB-1B7BE45C48C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AED81D-8B16-43A7-8A22-F2E082F3D2F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8EF6C8-56DF-42AD-9ED4-59497324073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924837-6033-430F-BF75-F6EEF906B86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7D97B3-44E1-4105-9AE2-2F3E7FB80CC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47EAF0-2A4C-4869-BE4F-02D0AEDD464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620269-4EC5-47D2-90DA-0A804E1445D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9BCEB4-FF96-45A6-9642-70767E778DF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10A3E6-3533-4B61-BE7F-062B44BDD77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723ADA-BE09-4602-B3AC-20CF2C4C47F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15CDA7-EE8C-4351-9556-D218938121A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60B4FB-CEC0-436B-BCAF-2EBA4150DAC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5ACCEB-F4B7-4B4E-B7F5-E5C7B196532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FA5938-DD23-4F1D-BD41-2087F11D2E4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16CB98-4734-4253-97AD-4607F5F9EC8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7EE0AE-3C9C-467C-BBC5-18EE74B7D25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84F5E7-6794-48B8-B9EB-5DF73B1BD3D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7E978C-8429-4DA7-9FCA-9703937ABD7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0C9E8A-53C9-499F-AAFC-1A42B17F09D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D1B304-8F6B-4F7C-8F1D-1865208AC70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F97064-55F2-4CEA-BFA0-161D7614410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48B1CD-4D56-493E-950D-9D16BBCECD9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38EE9D-77AD-457A-ADB8-E3FE0C132BD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3DDC50-8A3A-4479-A211-3D1AE6CBC45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69AFE2-576B-4727-A4E5-AE16219ED1B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82A316-D840-4DA9-819C-831869BAF71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81E149-D2AF-44C8-8FFC-3581EF79F9E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9148C4-2329-4BFF-8CE6-3F5775B3459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DA3170-7E0B-4F8B-B71B-291B025CF7F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766557-7158-4317-9C77-88474565915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6538A2-B6B1-4695-BBDF-8E62093262B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D64A01-5596-47E5-A8F3-55DFD67BB26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9FA449-E374-4635-933D-FC8E3DD9CC1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83FA26-902A-4953-9081-3BCEFBE6376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226EE3-A3C1-456F-93A2-54EB21A6B8E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8DE32A-3120-42A1-BE69-63CF18E9D72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5D8CF7-5C51-42A3-A4B2-B0127D2C71F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A1CA89-0FBF-4DDD-82EE-527D5EC7877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BFFE66-A75C-4A44-A1D7-3EC1BD51CEE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D39115-67B6-4384-869D-96770B43556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95890A-E7A5-4ABC-9AD9-FF8D2B414B2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EF7030-4B08-48CD-94CC-59DC99EE977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CE6746-E2E3-4741-A5C0-AD66FB6B24E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E137A2-5605-49E8-BFE2-3E18123E9FB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5AF5A2-FC8E-4327-808A-9E708869574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D35D6F-6D9C-4C19-87A4-E0A0178A4C7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F9D63E-79DB-4B1E-A70D-7A79DE88661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6BC565-2A1A-4D17-9FD8-EF40AF0F492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0AA116-56FA-4976-AF9E-F2E0147A001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7DD968-2E8E-42F8-B220-B41BF50324C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3172A7-248A-4846-BF00-6B0362051BC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6A71B0-33EC-4302-8DA2-0FFC5F47158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D3ED40-6216-4178-BDBD-7D445E1A6E6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52FCE1-10B0-461B-8190-673BC507E38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2D37A3-5010-4D2D-8A02-A4902FC253F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D0D907-F2BB-4AAC-B9B3-CD3C8FD21D6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F962C2-E72C-4C17-AE64-DA1649A515E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61DBBE-4E5C-4FA8-B961-7AAEA0174FE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41CD7D-FB98-4264-9F13-3A1A7962EF8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7D464B-1158-4C2A-9072-CF465EB4F4A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D8476D-FC87-4C5D-961B-0F08D5D8206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15C601-7C03-46A1-A210-7B4A0A879C3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0C5410-76FD-48B6-B322-F8DE667A146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EC9EC8-45A0-4102-9283-CCF78D3F17C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CD3B27-20BD-4632-BCD9-6727D404D39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FA5C16-49CB-481F-B277-DFB8D09730C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4BB637-884C-4BD0-8942-B5F1468D2EA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E56874-C655-4763-A6C2-AB8F2094B9C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2FE913-DC98-4CA5-845E-BBC5B7AC3A3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E0D2F5-9557-4145-ABC1-9E2C2804040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879815-C292-41BA-92FD-B567776E173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BB5A69-02C2-4FD6-A62D-7F6A6A9A429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7A1F8C-98E8-4565-B656-FF27BA99087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C19350-7714-492D-A678-5451D079A23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4658BA-0087-4BC1-8181-554A0DA0B91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25A5EE-02BA-47AC-8E67-B426EBE0D5D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6B078D-B69B-4C29-ABEB-27562DB9C24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806634-F004-4DC4-A5C3-E5963C3DA3C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8E3909-AEFA-4469-B869-C2772773D00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222232-0AC4-48AE-88E5-3B18A823E1C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2A7F33-B2D0-497D-BF2D-8495BE3D21A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7F3655-45F6-46F3-9D9E-6A725C53E42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E26165-A39A-4BEA-BA67-228C67FD02C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A57537-EDB5-4407-9C69-898FE2AC947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AB2304-4788-4A33-BD7A-AA91807F22E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019703-F3F1-44D0-B67F-8117DF1B7F5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426C98-3034-4CAA-B1A5-40C506994E8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2301DA-8CAB-4540-B4A5-A270558102F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125B41-9187-414D-B77D-77971CA9B30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E7BC7E-0516-4656-BCF5-CFF728A91F0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354DAD-8725-443F-9478-9820B33EDB6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ECDD29-65A3-44C9-AD11-A7317DE282B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33B39A-1E58-4F36-9093-EDEB1499F9A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B77306-B651-4C54-8808-D3F487F4A89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77747A-356B-4ED8-93A3-6124912A28D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3280CB-EA37-4894-A7A0-A0650EC8815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855B3E-DD4A-4110-B0B7-C30D536EEB8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7EAD31-866A-48F4-BF9E-EBC010849CC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AFF230-0910-4DE1-BC84-8C36083C9A6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7AD295-D657-4CD8-998B-187D10B5F20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EF3EE7-B967-4BFA-9891-B8470BCD4F4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0726B1-97DA-41CE-A678-7B508D2709E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7984BB-5A93-43B8-A17E-237855C7DEF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6DE185-17E7-4DAA-8802-07DB3362CA3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CEE88E-A67B-4D86-B834-8814F55D46A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0770DD-4C61-4B9B-A71A-EB64BD2D353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1755DA-3B5E-4083-ABAB-F941807DA4E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7077AA-CED6-4BB4-8D72-FAA4290EDE1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187360-0166-45E9-A5B0-F7CB419C520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9BD417-9DCB-491A-AA5B-257E6E3182F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B57BBB-D5BB-4112-BF1E-F33EFC5D680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D50CF8-FEDC-4F04-8A2C-CBA0B15274A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458C91-5514-448B-8FED-17BDE0E7C90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9AD031-0A93-4090-9500-F0BE2CF5039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EFE284-6861-4236-A5CE-E0BAB3829BC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3D7285-0533-4C54-B25B-375C12FFD54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9EC090-D0A9-4089-A288-92BF250098E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99A3E0-42BC-409D-AD82-05395147EE7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153EAE-BA4A-48BF-AE13-4B2FF61BE52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2BF4A1-7871-4E50-9961-325F90E1224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8EA31D-496E-4DDE-BAA9-11E900C0731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1B970D-086D-4806-98A0-8B983CD4DE4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00A1BA-1051-4DED-AD1F-0E2F086EC84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002CD8-7AC7-4CBC-B91A-7F22DC545F8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6AFC31-9305-4A06-A912-1F89C450C83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C83DE1-85BE-463A-8757-E7A12EEC020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BE1915-B6DD-4AA8-91DE-1CAE3D05AB6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677BEE-F2CD-428D-8F87-1B4B56BB755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A0AB76-34FA-44D4-B747-97D466ADFFB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66F114-FBA1-470D-98D6-B00C838D05A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F892A3-0126-4F32-8809-F40C8315555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198B61-9F8D-4CC3-9227-282614C83FD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7449D5-07DF-4F35-9450-B4E5D6538B2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0EB4B2-65FB-40B7-A757-1F6F053E221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352595-A190-4BA1-BF13-34CD6F672EE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E8432E-15C0-43B3-9DAD-8316A9736CB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E253AC-01F9-4DAD-A94C-543E67EAFEB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8EC570-31BD-4512-8367-C01E5B05F84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B9836E-A268-4660-8C76-728256B6FC1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00F9ED-2C8C-4D2D-BB53-07F6F4536CC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26D853-248E-4056-B5D6-2762E34E845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358059-AC8B-470F-A063-DF6865CCFB5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F94E5C-9EA0-4241-A90E-BAC608580C3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B52063-B25C-4FCD-A640-E178026039E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194FCE-5C7E-4C68-A735-124579E2B43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6F9FB1-59BE-498E-94A5-395006886DE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863811-7B56-4324-95DF-CC6A94E6094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262772-72AC-49E9-9BB3-AD8FABE3266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AEB16F-5660-48E8-B2E5-577EEB53426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3F3E70-DEC9-4DCF-AF48-D55DAFA8682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B106DC-1234-4979-9677-1561B8B8B42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27D2D4-9F15-4B9B-BD99-C744291A850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875D62-33A0-492F-AA97-3C12196DA68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880CC8-502E-4CF0-AE5E-F96FBFE1CCA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53E145-A1E0-445A-A17D-EA5CB770FAC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3521B5-2082-4240-A7FC-ED09ABE7425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F0060D-7B5E-4B42-9488-F1E17400789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506D24-2333-49D2-B48C-5EE80D01842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99E871-E15B-4235-90D4-DB8C88A2EA2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B3F2BB-629A-4399-B560-6702F7312D6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262F61-61A8-4834-B2C5-CCA95109405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81A7EB-B680-44ED-B343-6808CB5C1A2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FCF0A8-1739-4CED-A2DD-F3FDFDAC902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F03579-EB92-4730-A550-E769FF2158C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FF1808-397E-4549-B2F5-BB4C9A262F0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A93463-898E-455C-8551-E079B73C792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5D74BC-C13E-44DD-86AE-A0FD0A3FCEF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C8CB80-E6CF-40B6-B5C3-3ED03089B0A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CAAD48-A986-47F4-BE39-D3EE5AB2AD1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FDE04C-5950-4AFD-B959-902174A5374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891B6E-BB65-47C5-A081-6E98C7EFAD5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868618-7E66-42F1-B4ED-A1FD9C181A4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E64275-B7DE-458D-9F81-76C94C0D18C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60DCB8-DBBA-4E24-94FC-E3C361618B3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DD75BB-23F8-4FE7-823E-930241042C4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82E55D-2E10-4C0D-9F45-B20881ECF1A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F029B9-9CB9-49C9-8B7C-9E8B56E1846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429962-BA7A-42E8-929D-5A7E32870F0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E0A429-96B0-431D-BA92-582A1A0BB67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785E75-7C0A-4264-BCD9-6E3DDBEF6CF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4D2078-5677-4A37-802B-02860CD4FA0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9372E2-09E1-4FEE-9650-EDE58099923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E97D35-7E01-4916-9A48-86DBBA21800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71D66A-88E7-4F12-94D6-E27B98BB7A6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804C36-C02B-4069-AD04-B10CE51577F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1D2ED0-EAFE-4DCF-AB85-21880A8C910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5A01BF-E938-42F0-84C6-7FA64489B10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BE865C-C3BB-42DD-8B73-9AEBCE4C72D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AA04D1-1CB6-4C69-A682-040B392D05E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ADAED5-DFB7-4A27-8863-B6E33221D18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08D3D1-6CBB-40BE-A735-7284E92BE1C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0C3416-9BA4-4615-9C09-559C9D439F2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91DE02-8559-4A97-AA14-39C765FEAE4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DAFC05-A5D0-4BCB-BDED-9CE958801C9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D0A183-BEA7-4EFE-A783-DF574D8171E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91FAB6-83E4-42D5-9CC4-155DE697388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02A59B-3D4B-45E2-AFFA-E4506FE65BD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A363DB-21F0-4A0B-B9B5-B7E4C9B29E1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667752-A5F7-450B-BF33-11B51CAB5EC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9FA0E1-CA01-4FD3-9BCC-CC9B8EA9627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5363DA-F6D4-4472-97C5-4DAD630F460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A9B6FE-43D6-4B0F-9C8E-1EF231B3953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05BA5F-BCB9-4C12-B8C8-6E7EB1B8452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6D810C-C541-4F04-816B-3C0E9E9E8A7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B4E493-E7FC-4D64-B0BF-E0FDCCA819D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252301-CE6B-4170-88B5-6575D0554E8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1B6807-25E1-409E-AFC2-550AD38FC5B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72FFA0-C871-46E5-87CF-4452A7BBBFA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09034F-5A3F-48E2-A2A4-8FC1800D1BA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238B36-546A-41B6-8496-848E00B356D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F3551A-5212-4D93-9D36-BB72B32562E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75E90A-F84B-4458-84A1-53289FCA6A9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FCE457-62BA-49BB-A3C6-BEAE52D0569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EB60AC-40E4-4FD4-AE6E-497A44CCC6B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365DE0-3B15-4BF4-9083-AA9B42DCAA7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C2D697-FBD8-48F2-AC13-4FF87D97A71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6462C9-4E79-453E-B9B2-4F0585E0FFB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EB1B38-CA34-4DFD-9245-2ACEC35D090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7052D8-8985-4F07-B77B-A49059F2C72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3D35DC-647F-4190-961A-9B8E3797EF0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582F2B-1B0C-4B1C-9190-90FAB6C0C8B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252DE1-294A-4841-BF8F-FE6359EB25C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5D65BB-D140-4F1A-91F7-03704394FA6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42859D-26CB-4782-A22D-EB62D680E9F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29F437-3255-4655-B926-1280CB62426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5D720A-C02F-4BB6-A8D6-07DEF8CECEE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7E076C-A290-4968-BEEC-4531E1427EE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BBED6B-C19C-4037-A266-7720A0EC8A5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CC03CB-81DB-4401-80D2-48AA0BB8C6E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81E980-E9DA-483C-A7CB-3B8EDEA34AA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C8A6EA-6433-4A8C-A09C-494B3EF9D96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09BE11-4F9D-4919-B967-BFCC64D4725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ADBB29-8E97-45B2-83FA-8E7B4F579C4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C20BA3-DAE4-434C-BC66-BC5C8AD0C53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812149-B7DE-4AC0-B470-BAB545EEF20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F25494-DDB0-454A-A14B-FD11787DF5B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2259C2-A027-40DD-B02D-76218DDF1C6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355734-E159-40A6-A758-2081BACADEC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897203-E24A-43B3-80E7-EE5680D74D6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945A2E-8132-4A13-99F7-0B09CD9B8D8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5967D4-C472-4514-A489-80DFA128896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3A4C5A-1A3D-4E11-9191-7EBD91F0B7F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A52D4C-8FA1-4CC3-BA51-B5E0AB05CC7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1729B5-C526-4FC8-8C90-2DC35702349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3839AB-C090-437E-AE52-C78BC994DC7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98F6E3-0D10-4812-BA50-7834411CFDF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C0D088-E308-49BF-83C6-21E4AEB8DB9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E3B9F6-9643-4F26-9D4F-026924157FF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995F24-6A0C-4BA5-9F98-C8945C470E6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6320A3-EE11-4FDD-BE10-D1E1DCA58FD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55BAD1-04C2-429C-895C-895C0104585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7FD833-B294-4E9B-B123-7D152F0ACD7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49377C-F5AA-49F3-9BAC-1A9B665DFCD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A40501-B929-4B68-8FAD-C2B817D6904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D9D595-201E-423E-8F8E-B065CE8FFD6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E0849C-7738-4E7D-91C9-5C16500AE86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02651E-690F-4000-9458-3835C184046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AB4F82-60E5-4A93-BB63-2939FC923F7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F57E4B-7820-4358-AB82-48E38E85098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D6FD2C-81EC-4A1C-9175-6382BEE197A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91C702-3352-43B0-B97E-956D9755040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C38401-4BB4-478B-AB6C-877C6123CE2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63C650-CB0C-429B-BA7A-9578B215BC5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CB2488-AC06-4A95-A4F3-E48DE4A5ABD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436978-0234-4048-BA22-0784AA345AE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59DB77-725E-46F3-82D6-7A86E36B437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4798D9-F423-486F-B107-BE4C1A2DE4E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1FA43E-BCB4-4386-B935-4C8BAF05279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284F7E-2D87-48F8-BA4B-7A18C3D87DB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D3BBA4-BAB9-41E9-85E5-9B80CB691BD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380EE1-5C43-4942-8D46-839FEED8732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0DB3EC-475D-4DD2-959F-B3E7DA4127B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F6F398-051B-4792-8A5F-87FCBE382BA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7F3E61-D4AD-49AD-AC14-3DE5EDFAAD1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3FA86C-FAFE-4E3C-B193-76A0BA3C3AF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A0AFC1-B1BF-4888-906B-DFECA5BA8F6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576552-F85B-4D4D-B071-6BEB879B21C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7958A9-D6BC-4F4E-9CCC-6BBE0E1F469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78A368-DFB1-46E6-B7C4-E248ADAE755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F1E395-6F57-40EF-A40E-460B4F2A1BD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B87BB5-2FBE-445C-B509-6ACDBBFDBEF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C8BBF8-C211-4BEC-B3E7-98056E69909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41D46B-0203-4667-BBD6-48797C8C9B5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4018B8-D3E2-4CDE-952C-71B7FF62D57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A68C17-2CB9-4975-A230-24664B76887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7C06B9-BB0E-4F36-94C6-2845D90047E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8E4DE7-80E4-4DBF-BC07-174B53DFD43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581C8C-F58E-44CC-AF2D-B14827FA105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1A01EE-766A-40EE-AB2C-191AC692C51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D5D8AC-4C80-4828-9731-CAFBF4E4621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49AEEC-B706-485E-891D-CB87F64EA1A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869B95-C2E6-4692-B36E-9FACD91CE10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DB329D-4B23-48CA-AD15-A919275914D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F872FB-7234-4FB7-B430-3CE1510BC20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DD7378-501F-45F0-A193-53CDF4077B4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F36FFD-F4C0-4B1A-AEE2-7E837E839F5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AD9938-7328-4A25-B5F9-3F03F0AEB70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8752A9-6D95-459F-A2A4-75C6E4972EA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8ED64B-4197-47DB-9BB7-86621281B4F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FBB6D0-6F61-417A-93AD-9B2E45EFFDB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2FBFE2-D0CE-4252-8134-730853C7B1B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D2BF26-2EB9-4EDE-8CF5-6CC637DA229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C34040-D18A-4F55-A0D7-974ABC4925D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73A433-9255-4FBF-BF90-E241CA1160D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2E06D2-FABF-4D1F-B69C-015A4A3FB43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75EC47-62A0-4552-B2EA-BA926D7B227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F120C0-7865-48F9-861A-BCCE19AA4E5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F005A9-F9B3-417B-9BC0-D2C95B4D007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A728FF-A3D3-4D2F-AE8A-0510D40A062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A96A92-8985-4C70-ADA2-0E9611E8231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1464BC-BD07-454D-ABB6-CC6AD9028ED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5BE175-F557-41DF-9AE7-F101FE7FEF1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E7BF9A-9F20-42E0-A5F4-1BB013CE523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4F7496-FA82-47E3-AE47-CE31945B896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AC9C8A-C89E-4AD8-A09F-636320D4BA6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FBFC05-E238-4870-BD24-7DC5C259D07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26D03D-8CED-4ADF-AFC9-578C3B35676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AE8814-992F-4D6E-A595-89A2D9FB67D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8D023A-D8AC-4193-8810-235A41C2B79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968490-C9FA-44CC-BD9A-19D2B31B2BA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89F3A7-41C7-45EA-BD9E-311B05227FA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A66491-B1F3-4927-85C9-56553675158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F9A8C9-D89F-4220-BC1E-E0872EAC830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9027F6-3011-411A-9F5E-9D962002A40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048D0D-B68E-419B-809B-7E05B51AD35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EADF76-186F-4C88-85AD-9C830A4FF63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73D309-7399-4019-B1DB-1669F797F15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908445-2FE9-49C1-99F2-2C17921FEC1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5343AA-40A6-4311-8E7D-0F4CE7AA67B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14A8DE-519C-4387-9628-44C291ED66B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4B418D-A7DA-42EC-91F6-9EC54A37C7E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BCD782-D034-49CD-B911-880F88CC42E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593065-53D9-4D6B-B6FB-5E25E7CB21B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49FA8E-3495-442F-B3FB-ED277ED07AD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B27362-9AD2-46C8-97EC-279ADDE03AA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2E28B0-621C-41DF-B3FB-A84E4F560D9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F2A048-5BE1-4DBC-8E23-CD645ED8852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E5D089-95F7-4076-AB76-468432D5312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7AB1BB-218A-4273-9279-151CE4411E2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6C2C0C-9142-44DC-9BB6-228F37B9CD2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77393D-C8A0-4D1D-8D07-A6E1C6802A9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22A9B0-6F64-4E8C-B9E7-97DCF52FE12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3FE128-0047-4D74-9969-E7537D88E6A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026E06-634E-4D7F-A0F4-B631B4D692A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4B49A4-6E15-4887-9D08-34306C0C425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10964A-B61B-4F72-B71F-6DF4D345090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D9E126-44F7-4F4F-B550-20814FD4CA1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E0FFA9-893D-4071-A605-BAA30482B83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5FDA88-3D95-4BED-ACB1-6B5A4E6D09C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5544A7-DC3D-41F7-B06A-D8FBB7FAEA4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93BCA1-EAF3-457E-9197-F98541349F5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AD52D1-3B77-4B0B-B2F9-9DF4BE026CF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38342C-CDC1-4B2C-A1E7-74354FEFB3B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251FC0-87E9-44BE-9B39-484A95CDD48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99183F-82EB-4CC6-BD3B-8C420F14328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E9F5D9-CA94-405C-B9E5-9C376CD356D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804CCC-76E4-44C7-849F-D27F5D82C91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9175EF-FC1E-460E-9A44-A27B1171CB7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97D8E1-38ED-4FA2-AA3D-B07A30319FC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32C5DB-8E14-45B2-AA3E-3616679E2AA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E2C70E-58E1-4A8C-88B3-1D2979A7DB9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01D63E-F727-4887-B0D5-60FF55684F4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EFB3A8-76EF-4EDB-A5A8-07D81486B4C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C796BD-E3BC-4FB4-91C4-D601855C9E0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912265-7829-42E2-B794-22386A1CE9E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74861E-AE21-4EAC-9BAA-A2673E3C0F3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1CF1FE-C0C2-4AC8-A040-1929BFB6547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FF1107-EFF3-40DB-942D-849231A3D6F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5D4610-1356-4968-90FB-A30E7D24F94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D49E97-D522-47A6-909F-D904E951CC6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91E332-91EB-4AF6-B31C-107BC5407E8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D8979E-3A15-41E9-BDEB-76953BC177A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8089DC-44C4-44C8-A6DC-F2E684BA1EF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07BC86-2B0C-4924-B08B-6017AE4FAD7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C9A823-A194-4417-ACE9-DCB2EE4CF73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74EB90-0903-488E-9ADF-5BD2A2ACDED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17A736-0A84-4DFF-A476-FF7A2020BAA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3D49BB-4BB6-48DE-9CF0-9803B8D36C5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53665E-E808-4E01-9937-4AAB8F5D7D8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1C0E73-6EE1-4FBB-A92E-BCB43E22CF4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849CA0-F037-4C4D-B14E-77732F66ACD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993770-BFA7-4EF7-B4C7-1274831672A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16079F-68E5-4E3F-851E-9271AC80A8C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6549C0-DB7E-434A-AD71-1B9455A8484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2FAC22-DE7E-45FE-A892-73B289903A9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63AD37-AACE-4B37-B114-6D5F6AF1112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0B22AA-AD1B-4D3C-9732-0BFC22534AC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3F514D-C63C-4381-89B5-F84DB902EFB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0EF1FA-4C8A-4861-86F9-12CF67AA1C9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CA1404-A777-4F62-9EB1-D5367183C50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7B29DF-B3D3-49BA-806C-30949DA17D1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A56086-5309-4AF2-8B1F-086B039E061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97D65E-D077-45E2-8C61-AC45B7881E6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724BDE-3AE5-449A-87DE-CDADA810408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7EBD69-2107-4662-93E3-FB707329627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EBF003-2C44-4387-8A12-F21C523D47F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72803D-CBFC-4DE1-BF44-162688144FD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8C4EEE-5CF7-4F22-B140-3567D062C48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D44095-4BC0-4A56-B01E-80FB238BACE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6401CB-7180-4E3D-8553-F1A2CF96068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B0BB9D-0BE6-46FF-9B5A-08E6B8FF259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CABE8A-C19E-4CCC-869B-4EE93B5077F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45ED00-A9C2-4785-A7B9-244CD821347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FC6B36-5FAC-4AF5-90E5-5CA55FD0925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B95A97-B33F-46A2-90C5-46545C3E2C9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A1B321-53DD-4EB9-BB19-887F6CFB069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9E5EE6-F0B2-47B6-BA3C-A370C8BDDF4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4DC1BB-FAC3-4AD7-9B3B-B2D1D6FC15B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E0EAB9-4159-42E6-9A78-CEE0B33A0C0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F6093A-BACC-402C-AF3E-9026131634A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A8E60F-712C-4803-9ED7-FC22523593C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5CAE18-6108-43F4-95CB-026855E62A8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80C921-B4BB-4A0A-9F0C-8A8355C0C20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B658A8-50D5-46C0-B38C-1C4CB06E0B4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84C3D7-4091-447B-9A88-C8A4A9A6B0A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DAB1B4-38E7-4A60-B981-93EA957FC52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597868-7666-4EFA-B964-1AF04A6859C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5F9A38-39AC-4745-9F9D-F8C17783035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ACC9DD-033C-4F6C-9569-124A10FD7C3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13FB30-E611-41EE-A7B6-ECF18FF8240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880D3D-8636-4476-8BBC-B96626EA714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27DE45-8C51-4D51-A78C-BDB8C86945D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565EE9-120F-4187-AFFE-A4770756BCE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A6F555-9379-4DDF-AAEB-C740319C0F5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79C311-6B14-42DD-95D8-1E3CED3854A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337463-8BC0-4C5B-B43E-FB9FAF474EA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727F0B-4F6A-4759-BDB3-F2049225DF4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15C543-B8EB-46DF-B75F-4F12B4BD812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66CE97-5E0E-4E57-AABD-443726E363B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6FBFBE-9964-4576-AA6B-6E01CBAF5DA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231472-B1DA-466A-9EDF-13C24CF9402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67FE79-8E2E-457A-9596-530D3B8BDC4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9E7A73-400A-4A31-8BBE-75DC7820D68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BD9315-8F38-40D3-A876-B87805FD9FD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75B0A0-9A12-4E1C-99DB-E6B405535C4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C2F90D-EE6C-4940-9C29-B42DC5D93CF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6EC2DF-F2AA-47FF-8949-8C5DC840C68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50C173-A198-4169-B732-E931EDBD87D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45F1C5-78C4-47D1-8AB9-7B35205ED78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EE5834-F3F9-408A-91B5-4FCB5ACACB6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913499-F13C-4B32-8706-824E2ED15E4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78CB47-B2E8-4717-95DE-5EB0C718DAC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9AA254-772C-4537-B407-70F20F787CF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7025FC-ADDF-4FC5-A44B-B4DB9C1A793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4F78E6-1379-481F-8C8B-CDE40D1CEBD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395FC2-3A04-46FD-957E-75358CB2DE2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186B67-4ACF-4BC5-8450-B9704D2A411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AE9374-499E-4CA8-8199-9FAEC05E060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12073D-F7A4-44FC-B5D0-EF5AE6A75EF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5A1349-2E44-45E3-ADBC-4149C5F05E8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AB6FB0-DF3B-4109-B6FD-7D7C6A60DCC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126C43-F048-400A-B711-E2A89C8D67F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918A1B-F0C0-49F6-BD8A-7D7EE910C4C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8D8D07-8E9A-45F0-A336-D6F2E58B767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652329-F8FB-4477-9041-815B6A40326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256DD2-8524-47C4-8A2F-B50E552E980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5DFA51-D0CB-4D73-946F-BE77D731CD3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748228-AE26-415C-9C99-C84FEC24A48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080769-DB34-4636-B0D7-915AEAC67B5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1C8CA3-87FA-4C3B-A218-6079D6EF204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32B25F-725E-4CB5-8B20-D69ED7C6CCD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20A640-6640-40C5-9F94-7FFB9F79BF1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61B7BA-EEFC-458D-B4DB-44FC8A4A773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0BEE47-0DF6-4DF8-A55A-00C01C9BC55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CA1175-EA97-4BFF-8BD8-2530F30D88F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8339FB-72B0-4257-BCF7-56DAB5CBC4F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C3064F-85C2-499C-B8A6-D2B9964178D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744DEF-2ACF-418D-A20E-FB11E8B7943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657C25-502C-4267-8160-234568A6193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44C90B-CCA7-40FC-B18E-D84A84B2382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E2ECD2-3FEF-4A4D-A1D1-5E874A50ED4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B5C83E-42F0-4F9B-86A9-0824D9E3E6F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DA232C-9DDF-44D6-8728-5E633F6AF11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345458-5DCE-436D-B507-084546E6C87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0EA5CC-6B91-4B68-A95D-72BD1C1B512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4BE64D-FE5F-4B83-A0C0-C19445CACBA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E0980A-4138-4C9E-A1AA-1A6AC29D9A1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BE4CBF-969C-4F94-8261-8E6B130FD48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1A4D5B-F239-48F2-A3A3-E5CACFC7D3A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C758F1-2D2B-4674-811C-5A7A83E460D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73158C-EC26-4157-85AA-A755FC7A62A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0248FA-6BC0-468D-9E03-291D5D7A2DC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4F617B-C09D-4FC3-9342-92988EA255A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313DE9-10EB-4EE2-AD66-8FB421C247B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C2963F-82B0-4AFC-83AE-3A8A650E2B5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6EC2AC-76CE-43A7-BE0F-CA1BBC8A9D5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E45094-43B2-4F2C-A648-E88754676D5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A7DEA2-1B78-44C2-A2F0-89EAB605A91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8AB4A8-2DBE-4AC3-9168-177C50722E7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9070AD-81BB-4816-9E5E-6C74652CD06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2927F2-F1B2-4051-AF1B-37144BCA8E2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A98B96-63EE-40E6-9254-96376CDAAED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1D4A96-5D3D-442F-839F-869731A165B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F27C17-7D39-4BC9-A156-F1A431CE17D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AFF74A-426A-41C1-83D4-5F5DC8B22A8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971763-428E-4ED7-820D-9782C42CAA9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53E3A0-DDA8-4274-9D1B-7EED21E7C17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74F668-7E68-43EA-B8C4-A559D763CC0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D4F6F3-D574-4D75-AE16-319C9F6AABE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A14A1D-C2DE-4732-99DB-17F4B8220C0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05A0BB-1093-4FAB-9A7C-E604DFB82A5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6F2A99-FDD9-4253-801E-7B46D63D4E0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1803AA-C0F5-4D86-908E-613CC2B9117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511398-6C03-49A2-88E4-B7440AB58F2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63EBE3-3A42-4ECC-9F3A-41DB2C26C24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863454-AFB2-40CA-AB57-C54D02457C1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756DBC-1CBD-4AC4-97ED-EED1F1E187B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82AF02-0E84-4F8A-BCFD-9BF92DA0971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34EE37-AE75-4DBB-AD57-61B0A126531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337998-7FF0-4176-96FB-69AAB410AF7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9E44A8-5AA8-4DF4-96D7-4876B7BE66E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15800F-A2E5-49CF-BC4B-CA499269292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E419B3-D94F-4302-A799-E975FE7091A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CD2CB1-6526-4C28-9C41-C481016163B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B5874F-6BA1-43BB-A56F-C21B5AA3563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0CBDB1-B03F-4FB2-AD47-70CB8E1E42A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C9710D-41D6-4625-8CCE-47BCC3F7FC2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78EC8A-D94F-45EB-95F9-A97E3DD9B66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CE2D5F-DCCD-41A1-8F4C-D8AA4192B13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3D4DAC-621E-4F76-A9F8-15820247F9D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31E5F8-47B8-4BE6-9E87-8DD8DF4AFC2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0C771C-0DB8-4C3B-AB28-85E93D5B2D2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1DE60E-CCD0-4F5E-AEDF-1B324D317F9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AC8630-7DF2-4B25-8A41-18367843876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712539-DD31-4A18-8899-920918FE9BF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C55CCF-F94A-4A1B-8623-A8EEF8692E5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3605E7-ED5A-4492-80E2-C80F1F8977C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AF5281-E317-4056-A70D-D9304CCC3E1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9DD117-F537-4181-8B36-B9640A38CA1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0A1438-4A57-4015-935A-473B69EF329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B8FE97-21E5-4F35-B2C5-3957CD7F031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2A2FF1-6CA3-4C75-AE04-4922D7A3741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310C55-4552-4823-A787-9EE34198726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E9340C-8526-4389-87FC-AA4683166BA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B7A826-7DD2-43E4-BF71-52A16A2F58F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A2E518-E20C-4AF3-B72F-3C91C7F3E52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D2A083-FF34-4ECF-8D10-DD5BEBCD965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5B632D-F9F1-4DC2-A506-B559063F757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AD01E4-453D-49EC-9CFD-BB546745CCF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448E94-BD6A-49F2-95A8-2DA32E0ED80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C7EF85-F02B-4A90-8DF2-97930A28D89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F6AAF3-6452-4086-8181-C4994782D8D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00E8B5-478A-4A83-9372-0F24C44C8B2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D45421-9EBC-4F57-899F-AE4FE61FF6A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4C30CB-7742-4287-AFEB-76B04545C69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FF9733-F85F-4053-BE9C-D94741B42D9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EC8DBC-3E41-48B2-8C2B-C5D60307F6F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FA7B65-CF29-40E5-BA19-0F88238F5B5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CAB995-BB71-4603-89D5-15F59F662D9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0EC293-D78D-4B70-A970-238E60B9BED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A20609-8639-497B-8290-AB9F74014E8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DA73AE-2F93-44CC-867A-E9E9BF7E6AA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A369A1-167B-4EE8-A7B4-6FBB2083EA0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A6F834-3120-48CA-BD87-0A15302489C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59579D-8F5D-4268-A5EF-9552E1C521A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63E32B-89E1-4260-8CB7-379EDB4F12A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AA0363-C5E1-43FC-AFA8-AD239521C52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52274C-EC20-4DD2-B530-B878CE275A1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240A83-F4ED-4C14-852C-651BF1E5950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CE12C8-4B3D-4049-8AA6-F1D1B682670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DEFE6A-86F6-4DF6-968A-D638497B0FF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30B544-D36E-45C8-B7DD-1B00EAF601D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66018F-0CB7-4B86-AE2C-DAF6851EEBD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3D2537-968E-47FA-9B9E-C28D3149190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08DCC7-4FA1-4FDD-8B88-FF6A59C5E74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4415B3-EC2E-4651-BE84-49F0427CD4C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272485-9F3F-4886-8C1A-841869F91E1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9BC111-B6AB-420C-AE55-4598D1927E9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C03782-ABE2-4818-A3F2-A666F390C0A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505AA5-2773-49F3-8396-5821981F778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334247-8A0A-4430-BDA2-ED008DF170F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C31920-3DED-4691-9AF5-F4F483F42D5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41A0CA-587B-403F-9155-38D5128F0DB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8B1FEB-F166-4803-9033-75BEC780D7A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EE648F-F15C-4432-9582-35C40BF0471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826DED-1292-4411-B24D-4FD0AE32859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9712DA-3A9C-4ABD-995E-8BBB142C1F9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774F27-F11A-4DCC-99C4-C417376ADAE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9E4EF8-5A08-43D4-A7E2-A926544037F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C394A7-82D2-4336-A486-84B1C91B52C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F43793-E08B-4A7E-80F0-98EABC2D577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30AE16-8050-4DA2-8117-B434943C669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2B10A8-FE6B-4EF7-95C6-3BC3D03F203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040C21-8089-4190-A8D3-B99ABE54845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5F50F0-8678-4C96-8CB4-A36FABB8012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D68B5C-1909-49DA-AA0C-BF935ACC73F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1C3399-4DC7-4D41-B45A-3FFBA699223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642F9C-5DAB-4DD7-9492-84310ADD996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F36073-B1EF-4561-B129-F3D18A4BF44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AB89B5-0D04-4D14-B905-4A52527289F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BAA57D-01A3-4E36-8B3E-52D946236F6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6D59C6-1371-4C9B-9217-F8837221D9D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A0969D-E8EE-43F7-B6AD-5F1C0990D50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B627C8-F885-4E64-9DE1-152707B6A01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EDE60E-4551-4DC2-9F3F-9735581A896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10E0E8-7341-4CD0-9AF1-DF09AE61767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799599-06D3-4303-875C-DBF6C829A27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3FEBCF-1DCC-4696-9055-D97B5A3A79B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46938D-3E7E-49C5-BE18-B7907FEA6A3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18250E-C6BF-4FC5-BA4A-CE949E51DBD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F2D1BF-2588-4BFF-84F4-B74A51DC784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64F88F-9537-4B18-B035-5AEFB168402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465DB5-4778-405D-8E75-AB929566CD7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739A45-A7E5-4999-B239-6E665921B2B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0DEC2F-B955-49F5-967C-04A83A6C893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F276C7-0A37-4474-B919-420DB78B485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4DA323-9036-439E-B7F8-1FB409A8D64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B4C65D-E346-4B69-98B1-EE41B10AA44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0DBB8B-9176-4632-BD81-0BAC0CF8F5F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ED13B5-4D4B-4375-996B-02D9D225FA6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E07851-5F62-4C18-B6EE-FF5CAA8A90C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AC5794-1EE8-476E-A858-8801A08915F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804347-6B02-45B1-AE81-5FF554CB3F7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1B5334-E3E9-448C-AF13-8A9EB5763A6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4AF0C6-715A-4718-AFB5-0442775ABB3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A4E745-FC22-4ABA-BCBC-FDD3A15951B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97DBAA-C39A-4D98-93C2-A1C853DF87D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172E9B-10CC-4F71-8B48-E63CD3C55D9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0569BB-1B3F-4A7F-8CD6-93B334ACDF5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D081E0-5C69-496D-9BED-96F327C07CF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35280A-41FE-42D3-BB9F-3F3D7AC2831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3E5AA4-547D-4683-B4F7-9562E9AD52C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575018-8D34-4FDE-BE35-47028E4C0BF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D1C969-6B46-40C5-963D-7E6FCE98067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B1CFB6-F774-4668-8C8D-981F7EAF38C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0DA533-EFE9-4A03-9B07-7B2974F41D6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25B6DF-ADC1-4E43-8F71-6D0F842FC54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60050A-42D8-4B18-AD68-B743B19E21A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D5F52B-C2A3-4774-BAA6-AAB6CD18F47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AFE278-D207-41E7-BADD-DAFB6E2D54D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85039E-388C-4FE4-B5F0-C0E44F19B24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ECFDFD-07BA-4D00-8092-85BBFF9C092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8C3601-4315-413D-BB20-93E8C211477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B7F73D-2266-4680-A1B4-A1343B80017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42EEDE-459F-48E6-8E0B-DD21AA2974B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48BA0E-09CD-4066-A4D9-026B9F6EEBF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5E80D5-9B54-497E-A55B-DBF6B81BDCC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2178D3-9657-47E9-BD75-86F0EBF4080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37C5DE-050D-4C23-B567-01FE32B9D94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1CAFB6-4F16-4098-B43B-CA7A819AA3F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E26E4C-978E-4931-8882-56507C3D67C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C194E5-DDAD-426B-B30F-BEEE501390D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95AB51-9A0E-4A34-8E57-5FE8F133BED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DA3AF9-D6B1-4F4E-B7EE-6AFABFE21F4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9A7CB0-68AD-42DE-8D52-2005B41249E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656053-9615-42CF-BA0E-C6ABA77AA29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5D2292-7FC6-448D-8C86-6D39D7302B9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83C1C0-3DD7-4D71-BDB8-1CA3E19339B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CCF0CD-C03F-444A-9EA1-DB10937804C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307A8F-84EF-484D-8A8D-251C6C9CC81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744D6F-BB5B-4762-A424-1D1CB3B210C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D19806-0B61-4430-8F55-E5852EFA427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A7FA47-A92D-4516-A466-D5DA64C16A6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F6753D-AF81-4FC1-BAAF-2D35524750F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3962FA-E44C-42F3-9D8A-5D4829C46EE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C90373-7BF7-4185-B7B5-0ED940CDCE6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5752EF-C261-4F28-AA4C-3BB2133CC24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E80B60-A922-4718-B0E2-1C5256CFB1B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A0E967-5CC4-4615-A228-EFB7513FFE3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D6840B-C0F6-4BE8-B090-F325D84D8C5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73C93F-F9E1-4515-8E0D-6FE2A95A620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C98AC2-D116-48F7-8F22-E86A6947B4E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0B8920-A72B-474B-B095-A16E1A02F11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AB34F6-3BA2-45BB-8A38-0C586AD218E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8EAE68-A72B-46BD-B60C-197F7895AB1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56AD39-A2D9-4035-A228-E3D5F957421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E769B7-D12A-4286-83EE-47E76D1EDE5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812B6B-8E17-45ED-8516-DAF8D9B43BB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8929BC-DFF4-4F47-A1E1-6698BE81212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2A0258-E048-4EFE-967B-15AD4201BD7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103EB9-DAE1-4653-90C6-4D44BB3CD8E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259284-64B7-4506-8671-C9EC725EA64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20076F-3049-4CF6-A348-50C14C52273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D41C89-419C-465D-A4C2-8A04A57D65A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DC2406-8178-43B1-AE4F-D25A3A5A2E0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D0C486-3ACF-4FB2-BE84-12D2837C8BC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6BD72F-A7B2-4DBB-B49F-8B179C762E0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C6C81F-8B81-49D9-A3D4-BFB4BDFF935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BCC4F6-D095-4C0D-9353-2EE17A73C3B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4EB45C-D33F-4EB6-BA28-DE06B2C2555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E7E9D2-40FB-426B-A0BF-2E2F6848FAE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F716E4-71CB-470E-8E42-8F5A4A65EAE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09CCCD-ADE3-4F14-A3CD-BC29AA4FE13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1226E3-464C-4D84-8EBD-200FE76379B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CD0004-24BC-42A3-8438-0ADCCB3BBE5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8FC55D-17C2-4B85-BFCC-1CE60F4A0BC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D8E0F3-11DD-4C31-B403-1652B5A8AC6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533CA5-965D-42E9-9FA7-1947B1DCB8F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BFA84E-46A4-4370-AC34-AD2C142F883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88A67E-99E1-4232-9271-17A26C12BCE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774D8F-D047-4D1C-8829-DD39F10ED6C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10B994-ABD6-41A8-8227-3539D6C1B22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8D5AF2-2A0A-4154-80F3-1D08F9C93D8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A9210F-8BBD-4C51-9C83-000A362569F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151E83-FB80-43B7-AD9B-5C269F28527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9B59F1-CFFC-4195-8251-185232BD690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C06F04-48CB-4287-BBF3-F1DEB081392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9BC673-795C-41C0-B174-D48A968014F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D2AF79-789B-4446-89DB-B73DC1EC9B6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13D29B-E21B-443E-A3F7-818AB45F31E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3A05BE-F1C6-4E5B-95AC-D264E407FCD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3B6B84-CDE7-453A-B557-EA79D2E943D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9663F2-C23C-42CA-8027-52B9B1E98E9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4EB697-E8A2-452B-A3D0-F36463109C5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1E9DFC-79BC-4E52-BF2F-7849D88ECB3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782EE9-EC82-4B32-B969-A49760DB0E6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159EC0-1116-48F5-BCF6-C59A5D73AAB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CC9183-E48F-41EE-BDB1-F9DB8B5FC46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C013D0-1B9F-446C-98A2-2BE8E3BF136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A6AEF6-1D87-41AB-91C8-74DAD03E6E6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BC776F-A9F4-4686-AC6B-EEBCFAF9188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4F7E8B-30E0-46CD-B7C7-D2FA24963A8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259B8D-4C98-48D5-8EE1-8D30BEE204E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C8701A-0E3C-4518-BCED-B8D4FD777C3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728564-3204-4175-B000-837A0CA60F6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7FB37B-4159-4330-941C-99F6AE6F6EA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716CB6-C25D-4B03-B725-4BD88FBE90C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1FDA1E-5484-4B94-A535-8B971BA2C53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50CEE0-9272-4AE4-8CFC-3BFA9C0F3DB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F66E34-0FDA-4511-8737-9C1418A6519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8F3346-19F9-4139-9EEA-A46D6309199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24CBC9-E5FC-473A-863B-C5AD278873E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94CE98-5C05-43E8-99FD-94E8B1393B4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BFF370-D233-4882-8298-6AD03D8324D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0013E5-9159-4DA0-BA91-5F151AC4435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1AC1B9-950E-4F97-8B6D-E1BC17EA90E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84B671-F446-4AF8-8521-4A29331803A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3B8043-2A1A-4893-9F69-A683FC22FBF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2A0954-29F0-4204-9BEA-CF38EB3BBB4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FB65C2-37AC-4214-B022-AF4CFE43821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47C33C-11F9-41F8-ACBC-8CD794EF81A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B8A166-C5D0-46C5-9961-F15F1AC8696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DCE8B4-91B2-4B37-8E3F-C932F494D45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3F8881-6612-44DB-8481-8C16AB2653C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FCC50C-E6FE-42DD-81BA-FBB318F6455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60AE28-AF62-455D-8FCC-BBE18C0AF28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5574FD-29B6-430C-86D4-2CF584512CD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9B7AEA-B2FB-4924-8F9E-EF867335C5B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2EDFE7-A55B-4AE6-89D7-903F44C6423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90A096-56E8-44AF-8C93-CB4F15AFFC5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4A608F-4980-4F4B-9392-9959ACAE7AA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D4CAF5-36FB-4F0B-8EC1-68F11884F43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E671E4-639A-451A-8A58-2BEFD38F930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C6EF0F-2DC7-4255-A53F-153EE46B369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F78D17-0D87-4E6F-8BD4-5EF76FC3CA6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3642CC-0223-40CC-9B15-C5021003BFD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A03779-13FD-4464-A062-744855E7780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2811C8-64EE-4602-AC51-390BD7AFAC3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8B716D-AAD6-41BD-B9BC-E383319BB44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FC07CF-8C03-4232-98B8-97098F34DD5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96B4BD-6975-406C-8357-3EECC30E2F2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E10C07-9069-4016-8F6E-CE4BFA6FB5D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587650-BCD8-4227-9624-07784019159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5EC469-67E1-4E65-BA1E-96034A96983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69847C-46C4-4BF0-AADA-904BB1F66A7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9DE908-6DB2-4A62-8EC0-9511A4DE9B3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C4C92F-A64E-4725-A425-048A2EC32CB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C5A17C-1C49-4D36-8A25-04BDDCF6F0B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F6D70C-E6D6-4EB9-94A0-ABA0E31B1C1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F2FC1C-86C5-49CE-9D0B-19F4D81E7BD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FC2C0C-0672-470F-B058-9719A3702B4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8E5045-506B-4ADE-AB2C-99A7E9BA75F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0AEEE3-FBF0-4C60-9AD1-8166BB8A184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62F0B8-2028-49BA-AAB5-56B99B98CC0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495768-0AD3-4364-9988-02CA2F5CBFA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1FD6BE-24FB-4959-87EB-3E8C5644D1E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35D9BF-B338-4D1C-B1C2-4ED8B7430D6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460BD6-41A3-40E3-A45B-B600EFCE4E8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AAD461-B2A5-444F-8C64-183DBB4B812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2216FC-7BC7-4A33-A4EB-8859C909A5A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7CFA68-8947-4194-89F5-AA9FAEA8175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2DAC6F-0261-40EE-A851-4D1CF7E2CC2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167B27-63E2-410B-BAAA-0838261457E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DBD770-8857-4093-ADA5-9B387C4F0F7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99CAD7-9C7A-4F63-89C2-291AD0124A5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83690A-F2B8-4CBE-B9DD-D80CD8E6F45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7B0BFB-702B-4876-97C7-D72334D54EA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C19134-D360-4B1F-89E4-815D415FC41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EC41C0-C83A-465D-A5EA-51B76222B37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FB6A0F-E744-4B01-9AB8-9EF2CCE845E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F52D92-60C9-4433-AF94-3545862C347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AE8431-9D97-44F9-A1B4-E9852C550EA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B5A793-11FF-4F25-9F1B-8CEB25BD340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54C063-6480-4C7C-8186-85506253F5B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23A865-5E3C-4F29-A3A1-454615A03F7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FE5692-F269-4E60-AA19-6AADBE034D8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FF9C5A-2908-4B5B-A9A0-74319BC6935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38AFA4-C2CE-4325-91C4-32704338DD6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811DF7-51BC-4E23-9373-DA164989CAA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21C2ED-FB3E-460E-8294-E878A257746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D0A302-B7F4-4D38-BB16-8E261F1875F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160AA7-10B0-4EC8-B5DC-302D06D66C2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7FE1A8-9C64-4B17-88E6-766AF54C64D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D61857-D32D-4ABF-99C3-04E1DDAD06A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5A04B5-7216-4C26-8D40-E039A124743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4FF5B6-6C3C-43DF-8063-7AFD90A2E0E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916171-9AF2-487B-850E-39C25A7E209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5D6C82-213F-40F5-8F78-86ACDDF19DD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42A1F0-74EF-4A5B-BDAE-B4E20359021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F855E6-02B7-4300-A508-E2491AB8156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8211BC-E38C-40AE-81A1-3E4DED97866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2B6ADF-3D7B-46BF-95CF-FDBCC6BA01B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035D6B-7DC8-4E28-ACC5-4613E4AD404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1E64AC-CB40-4BD2-A7CF-CD94CFFFE0D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B4109A-B8CA-42CC-9902-DB49551F9CE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C6CBB3-E758-4498-AE10-ED2DBDA4CD3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376042-290C-4AD6-9E86-E7EEEEACE17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4326B9-6E6D-4B4F-83DD-3CC55A04172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90A55B-A405-48E1-9A91-A11627EE81A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05EEB5-A75F-41AD-AADD-6CEEFD21EBE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D87890-0AF5-4546-AE48-ACDCD1A9316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3C9873-84B3-4B7A-A112-A86018E088D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A9277A-56D3-41A2-87B3-3D633237B41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5ED95B-E129-4EF8-BAAD-5B33866285F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A7CC0E-9ED7-4DE5-B8BE-9A50E828B67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8465B5-69C4-4808-8ACD-41D6614DF34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F5EA10-62BE-4C3A-822C-5074ECE4C8F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8148C9-EACA-4B58-A5E3-8A65B9D5FE0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6D298B-E4F1-4AC6-8C21-79EA258730B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40FFC3-CA6E-4ABD-865C-1389F649F8B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1586F6-EB2C-4B8E-8507-3268CFF387B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25F582-A8E3-43DE-B99C-4CC718627A3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8BDD1A-ADAF-4682-8BC7-04611C99067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817F5E-FEF2-42D9-BB84-441B3688D59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314E19-1D40-437A-ACF6-C62B49CC5A6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801831-D18F-4002-80FA-4CB89019274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868763-867A-47EE-8BE8-39429070258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0DBB49-7A12-4E8E-9B88-A4562C27D9F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BA5AC3-654C-48FD-9A9D-80C34D99D73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E41D1F-456D-4EE9-9D3B-28243529FAE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06E000-88F1-4196-974B-9AF40C7C2E8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3765B5-F03B-4C50-A632-B6C24D64189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5F06E9-E941-489C-A13F-C2485380AAD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84D8F6-AF28-4C04-A929-8B41BB531D2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96EEBB-26AC-4A3D-8DEC-216F6F735E1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1FFEF6-A5A3-4E12-83F9-FA63C857E6B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B5068D-4F4E-4F68-A91A-3AF9BBE6109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E5DAA2-E8C3-4BFB-8EC2-2D7315FCC3C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50DF6B-CE4A-4AEC-8AA0-B6FD5E8FC4F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F4B13A-7550-4D7F-83A7-168D3C2578E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CA8E33-AD3C-488B-837C-3BA8DBDFA88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5A966D-1689-4958-AB61-26444B4F141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1F29E4-2161-4F53-8DED-E19C6A22825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5F7486-1A6A-4F76-99C5-ECCFB1EC211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F0ACF9-33A1-4C69-8195-58B957E5270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FE88CD-380A-4DBF-B627-D6D7D552A61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32B0DB-A3F9-4E6F-A139-12210254A5A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4EFCF7-8AA1-48B3-92FE-701FE2B6563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C920DC-4B8F-44F2-B4E4-5A7797F3E5E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0F7B12-0F55-4ACC-9AFE-599402F9060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C4C3B1-230D-4B4A-BCF2-89D0E9F89C8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88210C-4EE5-46C7-A646-88A6291232F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8C818E-8036-42D0-BEF0-A3A5B1DC9CA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763133-B5AF-492B-BCD4-A0EED05BCEC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AC052B-4A48-46EA-AB06-811CA399EAD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26EB3A-829A-4129-A1B0-61EA2715684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CBCBBB-BEC5-4479-916C-C63FC9B2193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5E5B2B-676B-481F-A07C-791C1D4BBF6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0B3857-B1AA-41E5-8D01-D5FA6EC502F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DC7B75-C0F2-4B07-8DB7-DAB633B774A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C5653D-FE8B-40ED-B375-71D4190AF68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BD599B-4501-4A11-9292-2977344E8E7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889BE6-E153-4C8E-B2FA-0DDC3FA048A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8ACDCA-5706-40A0-AD80-8BD54EC204B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0B74DC-881F-468B-B35A-7CD85B8E2B2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6D1C5E-C65C-4B42-BC8A-8544128D0FE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53FE6E-36FD-4E26-A003-018E4CA7A29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1FAA94-67A1-468E-A95B-392FFF6B55D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5B4B5B-A3B1-43E2-83AE-660D643BF6A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AB822A-8F11-4E8F-AA3F-028938B048C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1A5326-3892-44BA-AF2F-3252D9D4C46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CB88D9-DF12-4FA8-BE77-078830AE4DC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11E125-16F3-4CE5-AFB0-C1DDF5A76C9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003BD4-39F3-4B4D-89B0-59843446DEE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4EE145-3F6E-46D6-B9A4-23E087C8737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5D08B9-4ECA-4A64-9D56-2153D981E12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99EA3B-B2A5-400A-A3AF-F33C7453D0B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1517BF-105B-4AE8-8F44-3F0A1BBF80D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154B4C-CB87-4A3A-BEB9-63EF9AC3FDA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CF9E63-F5E7-47BF-9297-BDC19FA4327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CE0A52-9FA2-4F27-87D3-F91755F8557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CE4287-49AA-4D7C-BCC4-2DABCE555FB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D687E4-E79D-4AB8-8818-D7822A3753C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A5B6BB-9AF7-41D6-8471-A149CE37CB6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E96E93-530F-4484-B88A-BB131882B49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310B2A-E661-4712-BB12-5679FC8FADC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70EF38-0998-4019-B46A-11558A67B20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8A6882-5D45-47F7-857B-D28B29DB006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821030-FFE6-481B-9914-980291795F3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25B661-25EB-4F12-A17F-0A5FE2B0CAC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4B6ED9-91D1-42B7-B4DC-89A9CCD111D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5E26E6-BCAD-47B1-976E-93307C73B65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120404-9DF4-40C5-8B1C-88758E180E1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AFA8EA-5F10-4951-9F0F-39B230B9A27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14ABD9-24F3-48B6-AFAE-F25E83AF012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F0AAC1-7860-408C-B9D2-598BBBFD474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379D0D-B05D-4C74-A911-8AAEF88735A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E86EEF-E527-45AC-929C-E607B168798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D1034F-1058-4073-9B09-B7D587FEBCA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2973E3-C1E0-4791-AA74-368D6C29F0D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C8B769-8B2C-40DC-B5B4-5161C14A0BD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981AA9-8FA2-4345-AEE4-A10B9F12B56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1F5C95-D1CD-4B5A-9657-6247944F9C6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4B2285-349E-4E17-BA03-E957A6058C3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4A75C3-FA1E-41D7-B558-41985462752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60D430-496D-49F9-AE4D-48C4C60DED1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6B7EAB-92D3-42C3-ADDF-8E85CD6FC77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1E1CD7-D4A9-429B-A8FD-027BB602A2E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051BF6-2CEF-41E4-8651-7565C27B82B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CDED27-4E74-48FA-9585-912AC5D643B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DEB397-660E-4416-B520-79E69957373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2A6C36-5FD6-40C1-8DD9-727B40CFD0D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0B53D6-7F9E-45BC-8521-732A94D62D4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6174E5-64EF-4B2C-9249-ABAC551111E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E3E7F8-EEBA-4CD3-A2C3-43F918E99E7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C77B23-EE70-4D2B-9155-CC69B6654AB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99F5D6-231F-4CD4-A4E8-B11EBC600A8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AF8D7B-0DFB-417D-BE03-1733777698D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6C864F-BB2E-4ABB-9CF0-5D4D99C4242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723508-15EB-4D24-95DD-CE702AD2B3F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2F3C0E-1CD6-4DB3-BD0D-9D388B3F07E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34F11B-4F17-42E0-8761-25BD8DDBFC5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C6E8B5-E105-4355-82A7-7091D53919C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ED579B-BEBA-40E3-BEDB-E07534E9A02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A13480-667F-4841-B05F-C315764B52A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757509-15A8-4048-8A23-6FA07FDB20B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F2501E-7FD8-48C6-B0DC-83557815DA8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5EE920-05C9-4E50-B32D-972CDBB570D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E24F83-6DF5-437F-968E-6864CE28F29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151E44-3F04-4D5D-AA90-49C13BE427E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CC5DD8-8331-456F-8666-22A3A0BEE58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1CD79F-6BFB-4691-B277-268466D4BCB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13AFAB-9091-4277-8230-4B1CFF3ED23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02ECC2-EA57-4624-93A3-8FCABAAE52D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E75A01-DAE5-4F94-8F4D-8FDF606149D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5C356E-9A9F-4D61-95DF-0A549955F90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555910-170E-40E9-AF64-C3AD949FBF7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8069F5-10F7-44FB-A5ED-26389C965C8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BF6F99-28E2-464E-AEC2-424E7A4652D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AD48EE-1184-4785-9AA7-5E020C08EC0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E65BE5-ABED-41DE-BFB7-65311F5AA7A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D9726F-0C74-481B-A562-38C825E0E15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BF1CAB-443C-4DA1-A420-A1609F4C10D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6D6C88-A149-47F5-852C-575A36FB367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0A5B7A-0C98-41F9-9A73-2F1269F5EB7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93B9A4-E915-4BDE-8AA0-066E58E188C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1EEB4B-B631-4658-8AEC-55D8BCF16F4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C74AE4-FD61-4558-83CA-68890411FA3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6AB660-317D-46CA-9FE2-9C926B0616D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81B50A-D187-4178-A12E-4F3B9E2A0E6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072C0E-6278-4499-86BA-64C77450F25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1FB47A-050E-4B7F-8D50-609292635B0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69757F-D614-4643-B183-1E9547FF584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004FF2-E874-4D81-B236-2E52AAAA0E6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6F4CEF-D809-4AEC-A9FD-49C99A553EB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354847-8709-4A93-9129-096361BD112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9C9F39-EAE0-4D88-988A-35BEA0B9D38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5AACB7-7EAF-4493-AB1E-BB1679F241A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2EB3BB-394F-4032-A53A-0FB31E7BFCF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9A3973-C2F0-486F-AD9C-6255BC7715D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42FC1F-9D9E-4991-8B3E-F5C2458B611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41F054-F0EC-46AD-9629-A161D64D247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677798-9C2A-4AF9-A036-BDA7B246999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B078EE-80FC-4A64-8EC1-0B921958B4C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A51BF7-AB8B-43AE-A69A-C358FC9328E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0E223D-6F0F-4AEC-8A32-6EF1D252821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906568-E25C-4CB2-9A1A-3C9F4326038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1DC5DD-6166-4B19-B3F6-4AD136DCD0E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F9168D-F777-4F76-9881-1389F0365AE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747403-303F-4BDC-81B4-824989B7267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562F85-F383-460A-B9D6-A2FABB0B890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9F2DEF-342E-4A14-AD59-4B2AF707B51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81AD09-E915-4A6F-B3EB-839D3C6A142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B28D49-65E4-4F25-869E-CA4D12AC815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5C5DC1-1417-4E42-AE39-05BCE4A2E23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35DF8B-2B49-4387-AF17-8513E04AE3C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442C05-DF82-4802-AD7E-1A61ECC469D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B2E08D-AEA5-4CFC-A166-3011AB6FF3A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7EC9EE-4FF1-45E5-9756-23C448C7C06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B62CFD-1F0A-4CD7-8674-7A76C7E144F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383E33-BF0F-4FB3-9790-F4B387E8B4B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4360BD-708B-4930-8832-BA2D815ADF6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AB97C8-97DD-4CE9-BAFD-88E47D61987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5E9F39-1463-487A-93B6-DB49652E2CD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A7AA69-0A7E-43FB-9471-4EF90077B5F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E86FB4-CBBF-462F-AC0F-B282DEF1854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1ACDFB-B977-4424-ADB5-49D1FE6C2B2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490266-59E0-4EEB-ABC1-F9AF985D884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ECA581-5BF4-40CC-BAE8-EDF6D505856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EF3FB7-B84C-4BA9-8AC9-102D8554CD6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FB4341-336E-431D-86CE-A130EA0C28B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39B462-EB0F-4AAD-A547-A2462EFF736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129B5B-4316-4A9A-990C-EBE8C63FC39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2922FE-59C5-439C-ACC8-7BA582A5E67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8EC44F-F8B2-449F-B9D1-818B44C3293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CAD279-DEB2-4DE6-BBE1-22CED33AABC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818BF3-ADB2-4165-9874-0009810B04C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EF00CC-5967-41BF-903E-41B34DAF9DC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46C2F6-FE3B-411D-BE0D-3EACAFCF622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7445B4-B6A4-48B1-9A3E-E16D0A3FAB4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021329-584A-4E75-97DE-3E404F5C3FB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5C65A6-2F8E-472F-8208-513A03375F3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2976B7-F2FC-4EDF-AF6C-75F4340C2D7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63BEC2-F76C-4B1A-A6F0-F7FAA9CB061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5E783A-B30F-4757-B1DC-1408592E006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74D4EC-0CAB-465E-97BE-1EA56B083F2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987E85-1BFC-4CC0-95A3-10D12871DC9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4DF02E-0161-4330-AE90-52D8E267D70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46ED7D-8A5E-4FD7-8AD8-D758602F137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A5E375-A9AC-4A28-BFAD-E650AB779F4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A77DBF-AB7B-41A3-80A0-CBAAB31F89E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84079B-98CC-4CF4-8377-DC5566F94FF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E9745C-0745-4ADD-9BD4-98600B9BA8B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500CC2-A2E8-4DE8-A621-208C027A1BE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0FB397-824B-439B-869E-2CD09BB3F13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658447-AA27-48AC-9F6B-4C7734CCA7C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EE03AD-C792-4D41-81B0-28131093E37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D3BD4E-9DE9-44BF-9A69-359E78070FC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66A940-15F5-46A3-9D59-4B5A5090B83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4BC92B-BBD9-4AF3-8FC2-D6044A3893C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F051A2-22ED-4A1A-A469-4A6149785BD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68EDD5-266D-4955-A91C-F4375A926AF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F4DCED-78AA-436A-9D03-D8017F30AFF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60CA22-8D4C-44E8-8E17-EAD0093BFC1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99B6AC-E230-440B-ADFE-13830BF57C6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7AE0F7-B06A-4748-9A9B-D3A2A2D80F3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C80F37-B683-44BF-A17A-255085BDE42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10AA1B-EDFA-4563-93A5-43EB1FBC90E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404769-09B7-443F-B1B3-4D886D35F8B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0CD923-D8F7-4C59-B016-0C17ABDD172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5D7415-FE79-471F-AD16-7179F7503CD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DB2714-45F7-4577-B3EC-4E19741CB96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629022-F29C-449E-8890-E1AD9C631F6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1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98E98C-C90F-49E2-A63D-A48853CDB36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BF0F8D-228C-4E8F-9CC2-F1BE98B24CA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2CFFC5-60D2-4BCE-97CD-D36BD370EB4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9D85BA-BB74-458C-BBEB-3364F527F42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E4D39B-FD2F-4CBE-809B-F66A0182B47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E1EB32-9623-4A01-8B9C-A274667211D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AE75DD-12F4-4A2E-B7C9-1BDA38DBA4E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327A27-AD1B-4B8E-BD0F-EEBC877CE45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42EDB8-1DD7-4CB7-905A-16EF9CB6055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D37A7C-805E-44E1-87EE-35DDEFC9743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28BA15-3079-4EE3-843A-1F4B8CD92A6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063A7A-0CB5-4672-9082-E06682AE1C4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840F83-AE99-462E-9DC4-B1A05A1A91C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655A52-B903-4927-B59B-13A21648AB1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3765C4-5F6A-4C90-B12C-845C7BD25CE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254748-ED49-44E0-8268-28E374AE464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5AB9AE-2558-4D5F-8D8D-343F0A04A34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95B4C7-CB9E-40B4-AAD6-B4D51644489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96614B-3417-4004-B701-6CB9AD5B000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53E7CC-3D2D-44CC-9627-9E5C2A92025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1092DD-372A-4CC2-8FE2-E4CAE15BE0B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DC48DD-ACEA-48DA-BE72-092F0169AFE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5292B5-3FAF-4AA5-9EC1-9EF658E6AA2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CDD517-98FF-4D7C-B9B2-93D3306C80D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81F078-3832-445B-93F0-D5EB55B3C58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ADEE9C-4EE5-499E-A773-6A20817DB66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BEA1FD-F342-4D96-93E2-83A8B4B1D48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80C03A-B102-4E10-9029-98C2DBA4A8E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1C95B0-069F-45B2-8431-41B9650FC9B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760F7A-77AB-43B4-838E-8AF4132455E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7DBFFB-23A5-47C6-B001-2577E029A11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9B8175-2C1F-43A8-A94F-E24971AD0F5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2AC87C-DF5D-4C00-B596-75A44D58376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A7E420-D33B-494C-82B5-1E3CB93C8A8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5C2057-7B75-47F6-A34B-80E53D78F2E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1057C5-E6C9-40A1-AB36-7FD5FA74D09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7B8528-4276-4974-BF0F-8B2D12C9CED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997DED-A8BD-4ED3-A34E-4C9AD6C78F6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282DE4-9E2E-469F-9114-1C35E2A60A4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C72088-3667-41B6-BC3C-56A12F92297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66ADEB-63DC-4655-AB64-E60228047A0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1F8B0C-72CB-4E68-81C8-9AAC09C877B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37E36F-3A34-4517-B724-B332386B97E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778250-3E27-4FAA-86EE-B76D47E99C0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E72007-C5D9-4C21-AC74-AE79FBC6BF6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A88A71-1F9B-445C-A95F-B7C244B9E73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B7E515-E96B-4D8E-A824-AFA53FF1DF5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B26B24-FA18-4E20-8176-F8313517C0F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C3A0C1-0F15-40B9-97C9-B39891FB8F2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8AB59A-AEAE-4599-8C07-9E554E3104C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827B64-8936-4B0E-A574-853769BC10D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010F73-AD2E-44FE-B88F-616DB88CB7A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B6203B-84B4-4B6C-B0AF-BACD7808B2C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B203D8-AE6A-4CE4-A789-479818D194C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F56968-6FDB-4768-96C6-F289B4BC428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D2A18E-8A99-4218-B9B4-892D3571DF5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466D19-B06D-4FC9-BCD5-26380D7B17F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8B4A65-695F-4E59-B175-22B182146E3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B1B470-425D-4540-8AC1-B71E4EA8316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90D2E9-BD59-4A93-89ED-8F457EDC568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FAE266-7727-4460-B6F9-10485433A0B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2DB114-8336-4709-B8B3-EA603DD7F90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87E6F0-0C95-429E-BD10-A010DD574DB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6CED25-A611-4F8F-A69A-9F54CE5528B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4ECBAE-A7E7-4B21-9C9A-0A62D0BA273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65598E-48AB-4CF5-AE5C-0840B7833B2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22AD46-4842-4E4D-86CD-556FC03A127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DAAB07-65BD-4429-8127-4946AD08A2D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2D7CAC-4B16-448D-BE47-6A4FEF4BFBB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D02C74-D046-4BEC-B0F4-BACAB5083B0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C3EB66-55F5-407F-98BA-882A2C291BE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05D256-6CD7-4B0A-9A6F-317EC4E14DA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16DB8B-AE16-4E10-8C76-33807A8FDF0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3DBC83-4C3E-4D87-96F8-B70038B7E7B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18EB4B-A5EF-4DCC-BCC0-4C2F14C29C9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E31E5D-CCB0-4D99-978E-7F1D94D5A6E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A4B2C2-D242-446A-9BCE-EAB24EF6F01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1CCC5D-D9D3-4EC9-A029-B077E2F5450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5B0825-B0C6-4006-B6D8-C4D00EE4DD7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00DD40-7916-4999-816C-594BC6FC30A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3DF180-905B-4F87-90BA-AA84A739E69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32BB33-48B2-4CE6-ABBB-40B0D87B1AC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4AA81F-3EBB-4A7A-8DD0-687D8985133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11E18D-B492-41D4-B4C2-242916089AA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DAC841-9A79-4C01-8B5F-6EB1C261D8F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100E89-2A16-4E55-BE8F-505D8856EC9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8F7B3D-37F2-4300-B09B-7120ADDF6ED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6EA535-7E3B-4697-86FC-2CA27F823F7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ABB7D3-9BC2-4A69-AE12-E2D430F8F50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D85AEF-267D-42FD-A63D-F165AED57F7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5FA535-ED89-4015-9B08-2F8BC783466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B492E7-700E-4622-9E0D-3C0CD5095CA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AB2B0F-E866-45A6-95EC-B6581F1D26B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ED7FD3-635F-445B-B51F-178F654F137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1DD0A4-1C45-4AF3-834E-A21633A0F1A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640C3A-05ED-4835-B348-6544DA827A9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DF23C3-BF7A-439A-970E-A885F52233C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8DCB6C-4252-4E2F-9CE6-8CB4F5421E5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5D8A36-ACB4-48AF-B10B-A58CA2E3C9B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6CBE1B-5C3D-4EAD-9911-8AE1C068917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227C1A-7798-4434-A1F0-E65294FABCC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BA3881-1936-4CC6-BCEF-21B135B6F5E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EB2E2C-7EBA-4ED2-AED9-56DCE5CD136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59036F-1B97-4DB7-9252-098A5CBD0FD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A869A6-D46D-4BC9-8171-638EC66E926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F625C0-ABD6-46AC-82BB-DBDA816037F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C52CA5-5545-4E32-8822-64697F22060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377D7B-8C07-4B32-A5E0-B89F4FCB480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82D7DC-2AE0-47A1-B343-13A5891AFF3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F0DC36-2CCD-4DB3-B3BB-A6AEB616C40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369AD1-2CF4-4D93-B8AF-A88EA2DB916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063AAC-595F-4FA2-80C3-38D3C9E32CF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63FC12-2D3E-4A19-82CF-3EBFC777B67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DF9AE1-031C-4EEF-B76A-154D69BD08D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5C4B55-723B-4C56-9784-A7B4FE37FD1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5CC6A3-7CD1-452A-8E3C-CCBBFB483DB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42502F-9C64-457F-8DCF-8D945DA0898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8DB6E2-9B06-473B-8A9F-A73D62D353D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252537-0B97-485F-9BA3-140332BD93A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755232-412B-4998-9635-0CBD7947B27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E0020A-8425-46B0-A8BE-35A57920477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C1EFA5-04BD-4C88-8364-78F0DB55BEA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25F0FC-2035-4090-A7DA-0A608A7A6DF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EB253A-2315-4145-B207-A790772A4D1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800D3E-6714-458C-84AF-129C4E61A64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FD13B3-3959-4189-B9B4-A547F7692B3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290343-E660-4815-BE87-179F4821294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F0A530-1A31-4947-82CA-D71B23AFD59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C40073-0468-4FA6-89EC-821E4A2CF50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6AB6BD-3C48-4BE7-B0DA-481C7F9C5D1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E90ACC-4675-4412-BC3B-BE9E1C23FF9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13149C-51BF-4305-A05E-F9F4BA9B1EB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D7E772-9886-4D29-BC52-6A7CE14A1AC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5BAF62-3369-4F1B-8C36-DEEBECCA855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7BBE68-D8A9-4153-A9CE-837D8E6FDD8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551A7A-391A-4D60-8BEF-09AEFE44B4A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A5BE50-6F3A-44D5-9A98-A881086F540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08A65E-6780-4285-B619-BE421CD8118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A1CB6A-3D1A-431B-9C98-394FB18998F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81DF49-D6B1-4DAE-8FAD-AB8656A0BCE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4C848F-55F0-4C40-9D7A-5F4F9EEE10B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38173A-60E7-4B6E-81FD-EFBDC4AD9C3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7B0446-64B1-4142-B857-272C0E67C66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CDE28B-FC52-4163-936E-BFD3E55C428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090402-F59B-47F0-9751-DBE31B4BB6B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1CD93B-CC02-420B-907E-D37DCED645A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6A7E5F-D601-4A7F-AD35-F3D47403AE7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8316C8-70FD-4FA8-9BF7-6A5AA5D5A8C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37848A-B647-4B89-BFD1-5740E98119B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1874AA-F7FF-4952-9D45-C7C0E332B4E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FCCBE7-156A-4F93-A448-B1465834B86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520135-F8E7-4739-8094-4C53438E9C9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44E305-79C1-49CA-BBEA-EA4858E10F5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807FDB-CA95-43E5-9AE1-3CBB3F12869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250E20-E56F-4DFD-9434-6BB5DDC6FB3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9C7FA0-BD6E-42C1-AD4D-84CDBD4D915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82DCB3-0C72-4341-9F05-C4941E86CC0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E6C63B-5C0A-472B-B255-DCE29B381A0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957B22-1CD0-4591-BDD7-F1877BD3DBD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00DCF0-862D-4A59-AF5D-E0593B7A1AE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CF9904-DD5C-4EE8-B7F1-0C7B37BF651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7FDE42-DEEB-4733-A9C5-48E3191A24C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D91FF4-C60A-4925-9D96-7432D01B7F5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ED7199-ACFD-4080-B1DF-367CD9C96CD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811847-5D48-49D5-AFDB-5E30A7910F7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FA85B8-A955-47BF-A656-ADD51335946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CC7E4F-B30D-43A3-8C5E-788BCC134A7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2AD4AA-9E98-45CE-A1D6-5C5FA8FE16B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928721-256F-473A-BA1D-0D1BC467B2D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C2C4CF-D786-45CA-8CD5-F67494026B5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CB36DC-7204-48D4-808E-11A7FE0E655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001F59-0A12-43EB-AF19-4639841395C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11CC5A-2276-4662-8B2A-E90DC2B88D9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DEE585-DD2F-4DE7-9C07-0261FAB0E93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2DDB3B-B53A-49DA-A826-A72AD35C179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A61B61-7A8C-4859-A813-35F66ADBFAF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DE2581-D81B-40F6-A5C2-7FF189DD146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D98B92-28EC-4197-93B1-3A1ED2EDB32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8BE658-EE8F-439E-A7F4-F8A596FEA0D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7443EF-856F-4711-990F-0A2573E6EA9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659CBA-00D2-42D0-84ED-01F7CCEBFA2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59EF36-AD2D-4297-9D4F-EBC9F472BA9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A14227-0744-4924-A4D4-47315331BC5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D5A8C0-4F28-43D1-98F3-B9529AD3E76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0ACDDA-71A6-4E9B-92B6-524F5E836C3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6B852F-AC9C-4A15-A856-9A37CAAC1AE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B964B8-E3EF-47BA-BF52-22CFD19690A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D5E054-4507-4472-8E4A-81E1FB898C5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289CDA-B20E-4265-9A39-18B7C82C70A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1F811A-4DBA-4D34-A50A-2105AE927A8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057E80-F126-4F4C-AFEF-5140C94596B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006E48-D4A3-4873-B645-F268A2D7C14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311E4A-76C9-43D6-BE10-34006362AC1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5215BF-41D1-4D3B-9430-2564A2A82F4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B4F8EF-BC3D-4A0D-8D4C-3C17368F9B0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37D9E4-820F-4FB7-8D19-52E3D79D940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3547AD-C12B-41C7-914E-91A3AD7F6FB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2883CF-573B-4444-81B2-8D940EF14D7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5EF600-1660-48CF-8107-BF35DD46D26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4AB75C-930C-42E0-AEED-FC836AF2D12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DBAD9C-D7FE-453C-A44D-1DFD41E59EC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106</xdr:row>
      <xdr:rowOff>0</xdr:rowOff>
    </xdr:from>
    <xdr:ext cx="304800" cy="304800"/>
    <xdr:sp macro="" textlink="">
      <xdr:nvSpPr>
        <xdr:cNvPr id="2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CC859F-5AD8-4DAA-B1CB-3AB64DA7317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0402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8DE087-66FE-413E-A686-93ACE27FCA8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081CBE-DFE7-4ABD-BDF0-275A74B2980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34D6AD-8540-4ECD-8E32-8DCBA183DA04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BD3A2E-4FFF-4BCB-82A1-E8DBA12F3EC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3CCA26-380B-4107-8BD9-EB12FD6B26B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546180-FC85-4D73-8312-AF949068BB8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03099E-C83B-4C59-BD2A-C889C3DA2CF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23BD3F-0E83-4729-B9F3-528D0522079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D755ED-A821-4AE4-A25F-CEE70C5E02B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4C2FFF-4C3E-40D1-A1D0-E3183729186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9A0890-48DD-4E5B-A1F4-C0D110FC436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0AD997-94B8-4946-904B-9BB07E6B1A2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FF654C-9BC8-48E0-A70A-DA7913C809B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7C13D0-102D-46D1-B119-B87C17971DB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D8A954-D1B6-48DD-A166-CE1EFED0962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88F7DB-975C-4C5E-809E-EB9EF3F5C23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7AF9DF-9C04-4D21-8267-E757D97AAA9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907F8A-AD12-453D-AC7A-5B80D5B9A74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7149D2-C157-4C56-81BD-199B62521A7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322B3E-91E5-4EF5-88D9-2EEA4505AE9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3D0398-4228-4986-832C-169CBA0D4D73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B43DC6-5163-4FC8-8C29-FD4C375CC8F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831245-7CD9-4EA0-AA2D-73DF3FB5A92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AC275C-8FFE-41D3-BED3-C1ACABAD77C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31F134-5BA6-4D63-A28E-7361D9AFFDF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E654ED-67E1-4F8D-9087-B8BE4A85F0D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3DEA93-B925-49EA-9F97-8DFD503DFAA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C4DDBD-0949-41EE-B6B2-97A0F2572B2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86821C-9D4E-423C-A426-C41E7C243B5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C3EE4A-820B-4D16-9794-65B5E44E02F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DBE2F0-0DAA-4E1D-BBF8-2F682FFC28D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BF5C39-4E46-43B3-BFD9-7E3E3483840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8B4270-AC4D-4A17-AC31-70CCCA4F30F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A1299F-778E-4BD0-9D6A-154A2DA8618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8D8A4E-2CE5-4E0D-B601-89E14E1C0E6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470B6C-A2D6-4162-8D6F-1BC683C61C7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AB5580-A09D-4955-BD99-BAEFDCFA537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29E454-D101-459E-BEE3-7538B9FA63A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234690-5BF3-4D13-8682-B9A9381E7AA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C72329-5FE9-45BA-99EB-575DE84C0A6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B64663-69F8-4127-8D89-3103F61F17C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952DAC-283D-4174-A0AB-1DEB195E57A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F66C87-7B14-4DE4-A69B-C24EDCA2DD8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B43F19-5BE4-489B-AB56-6BAB3255441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30F16E-2E53-42C2-8F97-477B3CF646F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D9B50F-F0F1-45AF-80CF-CA4F956BF8F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268054-2293-4EDB-AECF-6B036DA6AFA7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E04766-C8F6-4C72-B31C-C4B90A18CED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23189D-CE6B-44B9-8D70-EF47760B37B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E8D7FD-E362-4B5B-88FC-C0DD665F940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EA2A1C-2B41-499F-9041-8EA4A59A0D4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570476-74B9-4522-B07E-ADA29A4855D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D341FC-1C97-421E-A26C-436B82D2687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CDB4A4-58EA-4204-9391-D66100027A8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978241-7E59-4669-BAE4-53D4023002A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F28674-7F1E-4C40-B579-3F210B241D7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57D093-5866-47D4-9A4B-86DA7DF2775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F42F9D-C174-4096-B467-983733361F8B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923095-C19E-4DA4-9B91-22B0F1D386F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F410EC-D04E-49E0-A518-6C1331483E2C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3D52D7-ACBF-487C-B40B-9D9BDE357C1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AFFF1F-8355-4776-942F-CDE4E7E9D13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24785E-1915-4189-BF8B-B8B8AC9A7C8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388E3D-0BB3-41BE-9868-0B38817EF856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9C6324-2591-4117-809E-A6E702048EE0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B34A7B-9F13-4A4D-990E-1DB698A40F3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387777-4D23-4C52-A75F-9EB3C914A0B5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191CE9-FDC2-48F8-A555-98FAA9F36A72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BCD13E-4026-4F35-B2F5-5F58AA62382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AE345B-7EC7-4510-87A6-AF893F8EBFB1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8F0D6A-2B20-4AF0-91AC-8B65747C9E2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9DC9BB-BEFF-4168-AEC9-86E7AC03A14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089371-D024-41CC-A88F-7EACDCAF633A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99D1D3-FB15-49A0-81F7-059A1D38562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37F34E-E517-4A82-A9D5-7E5A23145A9E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A07ACF-4A36-4170-B208-F3BCED52E2C9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84E66B-4B82-4A73-BB7E-3FAF9B723AFF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196592-5AA6-4BF3-9134-51B9EF7ED1BD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10</xdr:row>
      <xdr:rowOff>0</xdr:rowOff>
    </xdr:from>
    <xdr:ext cx="304800" cy="304800"/>
    <xdr:sp macro="" textlink="">
      <xdr:nvSpPr>
        <xdr:cNvPr id="2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6421C2-403A-409F-9CE8-96915F956778}"/>
            </a:ext>
          </a:extLst>
        </xdr:cNvPr>
        <xdr:cNvSpPr>
          <a:spLocks noChangeAspect="1" noChangeArrowheads="1"/>
        </xdr:cNvSpPr>
      </xdr:nvSpPr>
      <xdr:spPr bwMode="auto">
        <a:xfrm>
          <a:off x="9286875" y="210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AC7B3B-3DAA-4D19-9DB5-D68E02B4138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323BB1-B76B-45C7-9E45-B5131488944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6D1CD4-D238-4EF6-A4F2-A671464A980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5F3E60-D830-4256-B58D-468673B4FEB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FB90D2-9FAB-4C5A-8806-D826F3435CD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C5CBCC-F629-4755-B866-BB0ED1DFAE5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11784E-CC51-4532-9643-B741AA8AA5A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73F3A9-325F-40FC-8791-5DC5D3E908B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714375" cy="304800"/>
    <xdr:sp macro="" textlink="">
      <xdr:nvSpPr>
        <xdr:cNvPr id="2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41BA10-182D-461A-85A6-7F3D502CA009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66E292-F66B-4A0A-A0FC-625F4E102FCD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BCA4EC-30C7-4239-BF09-A37319D26729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0F3874-71B0-400A-A5A1-E877F6E11889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F4D6B8-F94A-4A90-A003-F384E61161CF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479303-07D2-40B3-AA37-FC687C645524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714375" cy="304800"/>
    <xdr:sp macro="" textlink="">
      <xdr:nvSpPr>
        <xdr:cNvPr id="2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80ACA8-C984-4B30-9AF3-F040593121D1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E19090-9F63-4FA0-884C-D1056BA95EDC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6F6C06-575F-41E8-8E94-5CE25025B8E2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8D0831-C712-44A4-8D79-F43EF5F3C9A8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DA1505-0111-4937-A8FE-4B4AE99DB529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951D41-2657-4BD3-8ECD-014CDBE16B81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7A8533-827E-480F-95F8-A82BA6191F53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CD44BC-DC6F-400D-9C09-501EF3F00032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DB4712-1812-442B-9EB2-02B4F1FA26D4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1B354E-2058-4FD3-B0C0-FB6299B22F13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A8E110-E103-4DD3-939B-544E2F9F4D62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2D94E9-FBEE-4148-8479-961C0B48479E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7B61EA-F6BF-4F4C-81C5-C162C2D88274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582546-7338-417B-82CB-3E137F602CCC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9AA778-A8EF-4B33-8287-8EBD24BBCC59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CAEBBE-01E3-4E4A-8098-9DBFD8A619E5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324D7C-B78A-464C-9C76-521F98A48B23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4398DB-6575-41D1-A5D8-2E92767A9874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7676A6-85E3-4ADA-8C38-C23EBD7135EB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5C018C-CDAE-4016-B702-1D7DC75A4F26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850839-160B-47EF-9CBD-D86FB9369805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2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F03830-AA19-4810-87F1-90AF2401CBF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F65768-63D6-4B97-8659-D8E189072F4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269902-2A09-47A8-9FF5-BD0E4A9996A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9D818A-D359-4E73-BACE-3997FFB8240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7C22CB-AAAC-411A-B92A-CE2F62FF00A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E3498C-AA29-4F5F-9B78-03724C1A22E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2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E831F7-5822-4FB0-845E-4E166DC317B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80AF48-C933-4BD0-9383-9F2DEE081DB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A4DA82-D9D9-4451-A87B-148CE16889A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EF4183-CA8A-405C-826D-2F0A9C72FD1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27004F-880C-4422-AFEF-21C0D8A9B03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754444-3C0C-4B87-AD6B-69457B3F3AE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A164FA-AC90-4BC3-A106-243C1D82C0A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BAF561-5387-4260-B3C2-AD48B3A0158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E78811-3BC6-4680-8FE8-DE81C3E09AC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B56280-AED8-4DF4-8256-90E3DDB69F8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F2559B-35FD-499B-BA9F-841ABF90191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2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6CDED6-343E-4C43-B507-8534E6089E4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489461-0271-48A0-A778-40B53B692D4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6B63DD-CAE3-43EF-8222-C3C474418E4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7F5FD4-2776-47E0-9F25-07B4EBE33D0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AF500A-A479-4534-B643-FD7D7D98B3F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4CD688-ECB7-43C9-B907-A65C42F9045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B954F6-0432-42E3-BD20-D425F7EFBEF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CA149C-0A94-46E8-8070-21D4AC3E0CE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033D2D-BC22-47D3-A93E-2488C98E6F3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318F19-2C4D-45D2-AF30-9E5A9EF85F4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E2FCF2-DC9F-4C65-AFEA-FAC08AEB9ED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1807F8-3C50-494E-986C-807A6E6279C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330435-0FD9-4357-86CD-43F8AC2A58B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8A7BA5-878D-4FFD-93CB-E2F3B4CE38E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5D1768-0659-4BE7-BC41-88C36C0877B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772FE1-C9B2-4A7A-A201-8EACD44148A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83A417-C5AB-4A50-A9B3-A71BF7477D9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B3389A-6162-4EC4-BEF7-C04478514F9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D18EA5-E19F-47F2-94E7-4008433679E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714375" cy="304800"/>
    <xdr:sp macro="" textlink="">
      <xdr:nvSpPr>
        <xdr:cNvPr id="2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C118C7-DAD7-4FB1-BA04-20A816D3CE53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0E43E0-8456-4FD1-8B7F-872E465649BA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5CA763-2F32-4C1F-9828-759A6DC6561B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F00F01-6B0F-4F18-89CE-5F6016C900B4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97D1D0-0355-4F11-9F4E-B43AE050AFEF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0E3793-D575-436B-BF74-3AE2F6B6B0C3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714375" cy="304800"/>
    <xdr:sp macro="" textlink="">
      <xdr:nvSpPr>
        <xdr:cNvPr id="2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063330-FA1D-45B1-9501-31CBB2C33544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56A7EB-66F4-48D1-82BB-75A77F895FF6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FF60E2-D69B-4308-9261-062E16CD0206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18196C-A0EA-4E32-9E3D-057894440651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FBE6DE-7769-4E65-9E42-AF1791C1B2C7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3B0142-89F3-4AF2-AD30-192BE987DC19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91EBCC-0644-4147-A5DC-FB495D88DECE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47CFA1-ABAF-4F07-8D76-B5A0D01C3687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845388-87C5-4FDD-BAC1-6A0126973926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040C3E-9492-4462-8684-7E1A85B84D80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8A8021-06C5-4161-94A4-79952ED33BE7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AE8CE9-88A0-4BA5-A434-6BDD45DA6F6A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A65D83-0B87-4E7B-991E-56A840234F81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2D69D4-7A21-4130-AD2F-CBC8E958889D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CCD58A-CB28-4E6C-AC28-192088ED775A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24A35E-727C-4523-BC6C-1E035FC0BC3B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CB481E-9C8F-4D97-A94D-0FF2049D3253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ECD72D-7439-4905-A209-55CF97C4584E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23E4D0-3E5C-4D62-88FC-BB1D59EA4B10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</xdr:row>
      <xdr:rowOff>0</xdr:rowOff>
    </xdr:from>
    <xdr:ext cx="304800" cy="304800"/>
    <xdr:sp macro="" textlink="">
      <xdr:nvSpPr>
        <xdr:cNvPr id="2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13EC5D-33C3-4DDC-A940-17E0B97A81B1}"/>
            </a:ext>
          </a:extLst>
        </xdr:cNvPr>
        <xdr:cNvSpPr>
          <a:spLocks noChangeAspect="1" noChangeArrowheads="1"/>
        </xdr:cNvSpPr>
      </xdr:nvSpPr>
      <xdr:spPr bwMode="auto">
        <a:xfrm>
          <a:off x="46101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2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D5ABFD-7137-43EF-AE68-A13692B7BF8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D1A77B-ECDC-4807-B71B-5CAFEBD4623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E812F6-65E3-4CF9-B94B-D3C7ED3AA84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CB7DD6-2357-4851-865D-32629608FF1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6F754C-4CD5-4013-97F9-0198CB9D2EC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74468A-FFA9-47DA-8A6D-C3785FBEAE7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2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70CD38-AEBB-4491-9F88-41AEA297FE3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67641B-9C5B-4856-86BC-18344DB2DF0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E253AB-409F-4448-A6B9-BF5F6CC07EF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868D68-7633-4DB4-97DC-86DAAB6B0EF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4C8DAF-16A1-4EC0-A9B2-0351CFEE07C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E0CAAE-54D7-4CA0-BF6E-DE4F40794F2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AA402D-63B5-4738-A703-BE46E090B91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34FAF5-D69B-4C2A-8A69-F43CE48017E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6FFF8E-3702-454C-BB1E-2023D021F0D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535BDA-618C-474A-9B95-FC66FBD746C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046D08-5768-49AA-8D4D-248CBD43762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2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15EE63-8D0C-4424-AFAB-BD665F67163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A4EED3-2ADF-437A-9C62-273FA396580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6928D8-BDD6-40F0-AE08-A00110C2B29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7C4095-752B-439F-BDEE-5006C1AE70D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3B2997-6AEA-458C-A40D-BF092ADE48B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1F1923-D89A-43A2-A061-FF67FDAC23D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135BAC-CE7A-4CFD-848A-AF40CDAEF37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0B7239-CD6A-4B0A-8693-084FD0C4356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E6FE72-72B8-4042-AC2E-5D62F6AE45F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1B5DBB-2026-4CA5-96E8-942BAC48219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F3AA89-6B94-44CE-8CBE-BF6CE9A4442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B52B87-8FCB-4023-8562-6D8AAD6E080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4E4B11-58F1-4E4B-9F41-18E5311D347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54A444-0354-4830-B787-53B4C44CD4C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91D9D4-6ECC-4A5F-8B02-1C1AC186A2E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82E7C0-682C-4E58-B592-253B70FFDF0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C82A3C-7BA3-4F6E-B197-7C02E98B299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CEF10A-76AF-48A0-9EBC-2C62EFF4BBF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99F7F1-BCB7-487E-A1D4-FADEAB9EE08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1D0A1A-2890-44B6-A816-EDF45ED52AB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3568F6-99AB-4961-A514-C51BE86A2C7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D1F665-EFE6-4288-80A7-A234C5626AE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7975BD-F2D1-4358-BA33-E921A7F3731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633F6A-3EBC-49A8-912B-2187D86AE67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EE58FD-81EC-40FF-86C0-9C5CFF6870B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03DE6A-07E4-48E0-8FE4-114AD4B1CD9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125499-2507-4FB8-B069-585E1777B84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669A8F-BC6D-475B-956D-6189EAA7A12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1BA2EB-49BF-40C5-A8A0-79EE5BE78BD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569D24-201E-41EB-8E72-358A5C461CA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AB10F8-B7A0-4E29-8FE2-96D3D021126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5155F2-F2F0-46AB-9781-617276F0BD3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E20ED8-BEF1-4755-A5EB-91324DDBFA1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7BE469-F245-4B2E-B8E7-555EF65A6A1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6A5F80-ABA2-445B-951D-FC9D049F62E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B2B572-DDCB-4E0C-B157-5133E1AAC70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92926C-39A2-42CC-A220-5B7B1D147A4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625737-DADA-439F-BA8E-AA48B6645AB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7E04D9-5506-4254-B1F2-39449DAD2CD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27706F-C46F-480F-92E8-031FCBBCB49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87DBD0-BD74-4815-8963-D7AD9CBFA81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743B50-0471-400B-8510-A7831697138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959DE7-B338-43CD-A844-6C542E74F4B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652988-E0B7-4D0B-8EA1-DDF82C48A00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FD9275-C78B-4A04-B0EE-C53A7308D88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A8CCEA-B8E2-47DD-A01D-2EE6B5D44C1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D8319D-42A4-495A-AF4B-ACA2F884F16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25693F-858B-4D1C-A556-EC1850BB4D6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0C9F93-A28C-4E78-853E-39AB36FECCE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D0C5CF-2FAF-402C-9EF6-606876E7193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11FDF8-18DA-40A2-AE6B-775700B0B0C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E9649F-22CF-44AD-B5DC-985FF1282AD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4DCA7C-AF29-4A56-B02B-FA45C2C7EF7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A31BA8-0BC3-451F-8BC0-238A44C3C32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20C926-95B5-47C8-AE37-9F04968BD70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FD217A-EFD2-4B31-BFE2-CA0D58198F4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ECB952-D746-4D2F-8A6E-0B37AA9A512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B9003F-9715-48B4-84F1-8FE1636E05A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2D4CE9-86F2-492B-A70E-5F24BE12142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E97E88-E543-4811-8499-C0D0A18EA84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6CFEDE-00E1-40CB-BC1E-D843BAD66BD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47C1FC-657B-496B-9249-083900B0837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DA5668-F7F5-432A-B70A-EC17B652F29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F556D3-70F6-4137-9DB8-E3EBE5CE3BF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5F5200-BEC3-45A0-B1EC-3C8DB624DD0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FAFE08-3CB0-4146-895D-EE28E09D475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F1ACED-163A-4EEF-AFBF-45CC94F435B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76A893-31FC-4128-A57D-81BC13BAE91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7BFE89-490B-40CC-BAED-2B005AC50B0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191307-09F7-409A-AA5A-57C77418689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0558DF-D910-40BE-85ED-BE25FFDA89B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75A426-C261-4817-96AE-C11E83AE9CE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0DCA84-4B1C-4E14-A484-01F1485E57D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E2B028-E061-45F4-B9BD-53BFF5263CF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044FBF-FF48-483F-AF1D-58F13F8D333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B4A196-CB99-4276-9DD6-1BDE028893A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8023B9-DA17-4A43-BDA3-6BC2B2FD726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852807-F68D-4E2B-A076-8F76F764DFB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127A90-1DD2-4E29-974B-2FCEA87E06B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903452-5D60-4DEF-94A4-A97FF775912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A441D2-A4F8-4C29-9BAD-A85D2D3533E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DF78D8-46B9-45A5-BFAA-A5DC3A50E92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BFCA49-8C0F-4203-89F4-ABBCEA72BAA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4ED513-7253-45C2-9ACD-717F693213B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03F5A7-DFF3-4E42-A6E0-E30D2903702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A82190-5B43-4D42-BB99-BD7EC0A4CD7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C1C5EA-7CF5-4527-AF0B-83A6F8798E7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D4CC74-310E-40BD-88A5-69AF0AFB640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828F72-377E-462C-B6D1-C9624ECBD11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365A72-2BCA-4407-98C4-B57CCAB7819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60BDA1-FFBF-465D-ABA6-4DB2210151E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2A4C18-9633-4EEE-80B1-3AF488AF450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E1CA6A-9343-42C9-8D69-AE89E468F26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CB3C5A-914F-4B01-B50F-8B5ACA4A363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2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34FDF3-61ED-4381-B585-DBB7F52B1B7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5C65F3-0E41-4F35-AF1E-5608C494830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96A4A9-0FF8-4CA8-BF19-BD8001DBD8F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81B704-6EDB-465D-8BEB-344C1DD1562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690529-6C5E-4A07-85FB-F86FFE63875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E1AE3E-9259-407E-B001-8AE63E98D71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2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26F3BF-351F-43DE-919E-E5CAA652986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68157D-40BF-457D-840E-D19696F1166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637679-9A23-428B-A5F1-2DDC7DF246F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F48149-3F8B-49A7-9740-5414E8EDBC8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119E65-C29F-4782-893B-4170AD53D43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3F932C-3B44-4840-8757-0B3344ABDD8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9168CC-4A67-4CF2-B3C1-BEF169AAA8A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8BE87B-73D2-4351-8CF4-D2D842E1B53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B5C517-B20C-4930-BBD0-5FAE143C58A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E97C99-5187-42B8-B69B-C91C599CAF0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3BE18B-F763-4E50-8693-EC2570A4CDB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DAA69A-837C-4420-B2CB-1DDB58E45C7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8D6BDB-4941-449D-B9FF-22A2C874EB1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517036-056D-4BA5-A5FA-C0D82A89344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2853B5-C057-4527-B088-6A2FE365DE3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0839B2-B135-43D3-9588-2DD0D5AD775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43F79F-17BF-45F2-BC39-C5414DD26BF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76B6C0-2955-462A-9299-BC8FB65F289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97ABE2-7970-48B9-8A65-EA1D2C303DD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56A203-0E83-4486-BC33-8B9A65267B2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418220-C0C8-4684-B867-B0735C1C757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2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3D9F49-D109-4182-A753-A6E89234893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A2FA9C-0E0E-4683-B2C3-76E9884A328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BABB34-8BD5-4228-847E-D4C14B7F14E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DBEE70-2923-4E52-B06C-38F37AC6A72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58BF21-8043-4528-A318-4B03A5FD102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764786-5E9F-4675-B640-2817CFED458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2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2ED0A4-3E9F-4F99-8A33-5D3D20BA24C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AB32B3-E2E8-4450-BF2D-534222D1DB0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A31CED-A699-445C-95ED-590866831D0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8D5AE0-C9CF-4F43-99EE-CED942898CE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69A4BB-C358-4BEE-87E6-889D9148DA5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3AEE5F-2203-4418-AEED-5CB7F4D6510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356238-04FD-4E4C-8266-31550EC0FD3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8543EB-BF65-4BF2-897F-A1D18ED4BD5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64571E-1087-4395-B9A2-219CF9071C3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859FEF-45DF-4343-89E5-D91F23DDD11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D962D3-73DC-4FFD-BC6A-3D264E8DA88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B32922-C091-4248-B56C-029DCF1EBAD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20F855-8D55-40F9-AA57-DD86C405448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D1C9A4-D156-4A71-9F7A-C6D93F358EF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2C67DE-0399-4E29-9FB3-B0C277B3E4A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AA7CA0-9044-4C24-A549-1E4CF7DFD14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0FA1C5-8743-45AB-901E-42073AC38C4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932ED8-E963-48E7-ACFE-06360B13924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3118B2-8477-41A3-9F5A-8CEE77429C4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B2747E-6C59-433B-A982-1B9A41FC678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4F0239-1114-43B2-9C4A-6AF95DCDED6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2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89C1A7-B94D-4A1D-B9BC-023EDAC7AAE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B9B657-EFDA-4D5A-B6CB-D413656FD58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456BA0-0350-45E6-9068-8C514003D93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787A9C-D69C-4735-BFA4-02ABF5ABBEA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320877-A39A-43C9-A8D2-72FC1586EDC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3ECEEA-D7C6-433B-8ECD-4E83DD43260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2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03535A-E7CC-428B-B94E-9607C5BC24A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9A5E2B-BB55-4858-921F-7B682DB5C53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AE4417-B85D-4CA4-9228-3357E814F10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BB1AC9-6359-4095-B77C-5962394C044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6B1E14-B70D-4AAD-9A5D-D477EC1CA38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6255BB-BC03-4560-9BAD-763BD26AB04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B8219A-F319-4B26-8E46-36732ABA6A3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893327-14AB-4BA1-90B3-7B88C2E6EA6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B71AF7-3A67-4383-A8D2-12B50303C18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EDDEE4-4CCD-4AAE-8DAE-071C9DF3BA1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B3F476-CA6D-4B2D-9A88-1383C47BC71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83C960-8366-4141-B99A-E4039FB6F3D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8390AA-A766-43E3-8B8E-ABE75801E60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890841-447B-47CC-B670-0610B8D6BC2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42E4ED-EC61-45F3-848D-0E2D155F008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C77FDC-DDE7-42A5-9094-1C8BD79F74D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8C9894-54B1-4F60-B6D1-62B2B10292E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CA9F11-CBC1-4521-809C-16686CBF726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9F65EE-FAF9-440F-BB22-8096B6646EB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06DB33-F9ED-40DC-A554-5F5208C4BE7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FD193A-D2E4-495D-86F8-37B9BE95A20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2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B01902-78CF-4D28-BA29-FCDE0FF396E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E233F7-9E6F-48C7-940F-C0430DC643E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78693C-F687-4F38-88DC-68B8FA00973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4A7C36-DB9B-450C-AACE-332CF179EB7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901620-1F32-4928-88D7-2D333A9EDA3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9BFEA2-D244-4F16-BD9B-8C5726C38EA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2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4CA513-769C-4979-A01B-025D0E56A6C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56276A-08BE-43AD-B406-903AB229874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83A977-E662-44F1-BB94-0A920F069D7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67CB48-3C93-4522-8A90-2B841438BDE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CFCA98-CCA7-4739-A0DD-B655E2145A9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CC1B11-AE65-4DC0-AC64-7AD38E0EE89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8D9D63-741E-4438-A602-09B3DFF6325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36475B-0E5D-414D-89CB-B479C74079E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6C23CE-3D6A-40BA-AFC4-1C2D673551C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549946-EC02-4C13-8C3C-535DCF6F9CF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C61E5D-A417-405B-86B9-8C46F2C8502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4BA1F4-1E5C-4D53-8840-FAE8CB58D6D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9FF92B-235A-4938-A087-38B258CB450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4133F9-2C0D-4D91-A10B-621B107FB0F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387044-AE84-4E1F-936B-888412F8A1A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72A5C0-6E04-43CB-A120-2FA1F0BE571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8A2957-2541-42B2-8E0B-1CBFBDF93BE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8697D8-EA83-4CA1-A6E5-24CE66E5531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F26516-C2F9-4D43-86EA-59800EE9BC7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8985BA-465D-461F-950B-7D083F5CEE1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D713E5-5FCD-4D97-A208-E66A6B94430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242017-DD96-4AFF-91BC-034626516A3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ABACD1-C980-4736-9CE6-386B97E3489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38ECCE-4DA8-4A4A-B886-AA369436614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31CD7A-9CEB-43B8-99CA-3630092603B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369D30-A34F-4AC6-B122-561A73C31A4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7E4BEC-8CD7-4338-AF8A-DB2DCCFBF70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4202D6-6086-41A4-8798-9541B9C1D99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51A809-C776-4033-9E4E-AB5D7E42559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2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67F203-A82A-4CAD-BE78-21EC626A23C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5ECC01-0E93-4149-A184-6E48213E5AE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6276AA-F5E8-4C20-8AAB-2E9E9F5FBE5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0ACCF0-1337-4F19-9FEE-C0DE425C292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F6A9F5-7E78-4BAA-9122-C51F0382632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072A17-4E1D-4A85-B6E5-DB60EF76944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2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695732-F385-4F68-9816-E6BF758FF04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27F299-4C2D-4FFB-9A5F-4CFC698070B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E04272-527C-4762-86C9-6C18E9EAE59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AD0199-FF57-4A6D-8081-8DBA151341A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EA51FB-4B4D-4EF5-AB69-142E2AFE47E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6973F1-2188-42C0-90CA-A89BB3E9230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AD8077-A7F2-46BF-86FA-A76B9668BD1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184F90-F9DA-44AD-91D3-C5AD6ED8B21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DF2961-24B4-469F-A4F5-B3B3775E056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618EAB-900F-4E93-9480-ED4F398BF61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490856-A131-40EF-B7A6-3F61DC0EFA7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2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24B391-E7DE-4D5B-93E3-CEC6F15FDC0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62DC13-52FE-408F-9B2E-DA81F19331C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7933FC-C649-4E23-8345-560CA87BB6B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0F369E-AD44-4411-AE6B-8162AF6F79E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026FDC-282B-4ED0-BB9F-879E8CF9DD0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9FE294-A473-47E2-AC9F-937E6BFB691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43238D-E702-467E-A455-6D312E1D70A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006BD3-C275-4893-B579-9A2538592C4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9995E6-86D9-4FB0-81A8-44CA192F137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8901DD-F1EF-4432-ABAD-A505AB1D487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4C94DC-8B74-47B5-B018-B8CB1D57E5E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AFAE8D-503E-485B-A452-644E03D6697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22A5CD-60BF-4957-A274-BFB28596FF8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CEADC8-D452-4875-8299-7FA7E0BFEED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EA4133-23BE-44B9-905D-5401798D24B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D8EC3C-43AE-4BAF-8724-AC0977B1E43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3F07F9-7F3C-4951-AF3A-A2BEE5D64BC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6CB88F-42A6-43E5-93B4-A5BE400D220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94BEC1-8236-4415-B7BF-C94DAE50288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2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72732B-9C7F-4C51-A098-5A9188DAE05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134BB6-81A2-4CF2-88E8-A60C37F960E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4751FA-6D7C-4D86-86D1-2657D6D4A0B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27C403-4238-4B46-91AD-90D729599D5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C36960-0ED2-4BCF-B2F6-7510D1956A5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9AD693-D341-4DE9-96EB-C80A75A992F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2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6994FA-52B1-44A4-92F3-7BBD2BCE730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66D690-F772-41AF-8DF3-E4D79245CF7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DEB68D-7D84-48EE-AF14-7689314C8BC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13B595-262D-4400-A94B-4B624024B78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E77679-2911-4CAC-A5DD-8FAC5D013CC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2D6ECE-C5A9-443F-8246-8489B66189F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86796A-DA65-408F-9308-EB7B35E97F5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439DFB-EE1B-4322-A85C-6895E6A3B1B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A1A7D4-79E1-488E-9704-4081C19FDB2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C0AEFB-3ED9-4C17-9C73-46730231730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0B040F-B8CC-421D-A268-0172798B402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2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B8A909-D053-4368-BD20-AC6B30EB1DE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1CAE04-81D0-4539-B429-EDEEA322FBE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05738C-6744-4E7B-9454-C1C9B4CCBA7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FBE74A-10A7-418A-9E30-11C0403AC64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39DF3A-4427-43D6-B77E-9655037E5C1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45C337-FA19-4330-9931-451D34DFF88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8BB4AB-51D5-4777-8D7E-0C758595C72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F73D30-643E-45FF-9D52-C330F8B43D9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C8B245-8D64-4CC5-9569-10B69D9298C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830C90-FF35-4508-9A8D-AC458D69E42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5CF6E3-B6D0-42D7-8000-F81879C7A3B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0B00E7-AA7A-4E0E-91EB-CCF7C1693CE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978DC9-5FD2-4F4A-9CE0-0CB317A474C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25D619-2A7D-4DD9-BDD5-37807BBE447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49CFB3-732C-426E-83F1-6BE35A706A8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16866B-4D09-4AFD-A6AA-CCF71483B92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E12912-A3BE-4E76-820B-C6E632D4632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724182-5377-4546-9542-D6DC09BFC8D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24614B-8B4E-48CC-BD15-E8CA3843F5C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8AFCF6-83B9-4FBC-98F2-71313EF9461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CAE28C-4FF8-4641-A64E-E6DBEA53F4A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B5B14C-A64B-472D-9008-687C07A5017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D45AEB-9450-4943-A7EC-D6A83DC8A85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195253-A050-430A-8E87-47A90528223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CDD0C8-5657-4798-9124-F203CD2C909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5EDC72-A6AD-497D-B040-3CAABA1913D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6B4BD0-275A-41BA-80E3-6699C7ECE74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999007-E725-4E7D-BE9B-9A58A1B288D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D764C2-214D-48E6-A449-3F5332A009C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DE82B1-FB4B-41E2-9B6A-9C33AFF892E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E9A2F1-0F7F-4764-A810-F67A6E4FB9B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9F392E-F0AF-4E38-A662-C5C403F7961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A70539-D423-4748-A46B-69898400647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B72C38-624C-4257-8356-392E3935EB5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A4A864-F6D3-4459-A641-116615F7755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FC4B37-AC00-4707-97FA-A83D5A83211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21855B-5955-4034-8C15-BD388D39CB8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06785E-1ABF-4E85-90E5-A1EA6EAE83F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799FC9-3E75-4DF6-B304-E706678FEC6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46CE02-885A-4BE9-B0DA-2359FCFAE9F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0B3FAB-5903-499B-B25D-7969B3367F8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32FC02-0C89-4E09-B9E4-A2F964D0EE2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67F828-CA42-44A8-9B0D-E89F7B36B08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FA49A7-13BD-40D1-B469-4C5C5D662CC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90F358-3154-4757-A3DD-09F2ED6395F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DBC63E-9440-4D25-8324-686B5ECA3D9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FDD342-751F-45B9-A3CA-FBF1104FA88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7B9110-1127-4356-B5B3-080C8BD7D65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C45E32-2E89-45EF-AFB3-E4C0DEFB4E9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DD4328-E981-4DCC-A4A4-F24E5EB9EC1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519A03-5999-4846-8845-86FB5A46F80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F806ED-EFE6-40F9-A4FD-C6A74AC35F9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F2318F-D59D-4B72-B9E8-14316F7CC4B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6360BE-D19A-4E4E-A268-DD73F7411D1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A8C5D9-B8B0-42BA-B475-FDC849494E0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4FAC15-8DF1-46AC-87C8-BEC058434B1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692A70-1ABB-4994-A773-7A69731212B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88AA2B-EE35-4304-A0FC-0212AD63D4F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D4E017-7C42-4E2D-8E1C-EF753780CC1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3F2CB9-C0B9-4330-9534-9BFFFCC0B20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BE7C52-2C8C-4EE5-A4BC-49CE212D1C7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63E5DF-DFF8-4DD0-B175-980A84F5904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38C018-C5E2-4300-925F-0B4D31E4D73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354983-EB96-4ECD-87AF-84C05B24E06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2C33F5-D8FE-437D-8D82-ABE124474EE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24339A-E184-4371-BE9E-1AF075DD6C9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5A2F47-F626-49A4-9113-6945100BDC9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7D1E0A-206E-4288-82AF-63C02EB6CB5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0211CC-A3B5-45EF-97CB-7075EB0824F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478A4E-7FED-4C20-A63F-9AD29927FF5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45FF6F-ED2E-4C4C-886B-21BC42157D7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946762-5979-4BF4-A98D-F4EC0E3D81C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E9AE17-8B02-4D34-AED1-B9BA7131A99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005648-7280-4259-AD53-84CE4B8B083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894F65-3E98-4851-B4D5-CA7E4AD7B40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8678AD-DC20-440D-A651-17BA375AE02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BC96BA-6A90-42FA-AE2F-46F4C06DDEA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8B4BC3-359B-4030-AB44-0DC95586C86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222255-BC2F-4649-95B3-F2C0D151BDB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118E00-AFBE-4E96-AC46-90CA15200D9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F70CB0-2FD7-4B10-A3B1-4B6DD39354F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A9A538-9AAF-4BE3-AE0C-44848F7068D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B557AA-53CA-46AD-A611-5AEB0CA6CF9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7D6563-4662-407E-BDE2-E1447061542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E0FDFD-2331-4DA8-9F1E-20C21A3E4E1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2FB752-CEBA-4512-AA9A-BC2B92BFFC9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5139C0-02F2-4ADC-9BC1-37CFF00A58C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6AF783-0950-45AA-BCFC-85607B55533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C1E60B-2B12-43D0-A91B-966B4501346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940D10-72D5-4D36-8AD7-B602C46AE85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7A12EE-39A8-4FDF-8105-3A95FFDC136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B6264D-7E5F-457C-904F-40EB2220CEA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B06F9F-4971-4977-8664-A1168C18468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8E6CA3-079F-42BA-899D-15B4729960A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2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E7AF14-2E42-4896-8B0E-74BC0976086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3361E9-024C-4FD9-9945-FC142CAE1E8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4C03D4-8911-4AF4-87E9-B7D9AEC2D74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C5C11C-EAD4-4B9D-AC01-827A69475B1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084936-FC8C-4094-8233-03D00EBD19F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495767-5BE6-436B-8A8F-6324D7E5A90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2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59FE8E-260F-44DA-8973-B538E545AC6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57E1BB-B773-431A-A782-7EB927538EB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7906AD-1106-44E9-8BD8-58952D8499D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A86810-06D0-48D7-858F-F5CDCC31878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8DEA1C-2958-4A6B-94A8-783BB088DAB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B00DCE-CF01-451B-BB62-071508C662D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7182BC-46E1-4FAA-8F3A-10A5C50D7CD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8C9284-1622-4C00-BA3E-FCA873F064C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4979C2-12FA-486A-BDE7-89E68015E26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4FC571-A544-42F0-B9DD-EC847190241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5886E4-7141-41BC-9DE9-2D58AB1D38E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26C226-E600-4850-BEA2-9822E4060BF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140808-BF02-4832-AB20-5673C190F5A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0EC8EE-7448-4588-BEA6-1BD2232DDF2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3C19F3-284B-4664-A7B1-DFC60ABEE16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4B9F42-AD8F-4656-9083-DA514234B89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93BAA1-862C-47C3-9D23-D8CEBAF8769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221681-A678-4D23-B7F1-5124F9C88D1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3B1E5B-EEB6-40ED-B0F0-373E81BB0BD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760FDF-093C-40AD-9594-029DC7B1A1C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545DC6-6A89-4027-B11C-E6442AA8437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2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28ED48-2E30-434C-9DB1-BE498D0B684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D2E25E-711A-4BCD-A82C-C4CC9B56B22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F56D2B-AAFA-48C0-8F3B-8CB2F88D6D8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62FA21-CF8A-4507-895A-6C083E80144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6E783F-A4EC-462B-B0D9-7042DE18218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8FE7F2-1001-47A2-BADA-B164C83CEAC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2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004637-9419-4128-B9A7-01BC76748F3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7A3CB8-679F-47F4-9FE2-EA350456AB0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747A2E-06A0-4F62-AF4E-84602D02D90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02E7A2-A984-4ACF-9322-54F1AE9D7ED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5F4115-3323-4DEC-A5BC-BBD8F29CE26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CB2D2B-E6B4-43DE-A50B-66F3732A584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D01DE9-0426-43DF-9D8D-B00545CE502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B89ED7-2934-43AE-B6ED-9C5A43CE0D0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A0D561-44FD-4879-9FD3-880D7501269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23F55B-0585-4AF9-B72C-8DB321D5DA2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D342D5-96F1-4A08-B9E0-4481485310B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61F6D9-61DC-42F1-A3D5-9C00B6C7BF3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F0DC28-1287-4178-B91C-9E4836AC6B0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F2C988-F19F-4D9B-91EE-D3D174C7E96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E3BBFE-84E5-414E-96ED-F89CFC5BFC0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1D9E56-1C10-4CF4-B12E-C5A82FF0F2D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F63A2E-A37D-44A0-A05F-4A65531B7B5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E2FB04-97C3-40E3-BC8E-551232F3307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661B21-2ADB-44E6-8148-CB4DC0C8C41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09598E-5622-48AA-94F2-E690A293C06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E70943-2FDE-481E-A0C9-AB681FBD08E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2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5D61E1-567F-4EA1-A97B-72C235B578D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AEB650-248E-41CC-B890-F84E2563355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26B529-0BA5-4219-A857-7C740D87C74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B6DD8B-75CD-4EC1-8B4D-06537CD5D46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03C2FE-8A90-4308-8CA8-62E904697C5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0B960B-5448-4224-910A-547796D6B66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2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828715-6504-474C-853F-95BC6634091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4A2D7B-7DEB-49CD-B45C-B489175F1C8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DA4ED0-0A47-4461-BA32-090FEE0D23C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3380B5-7D78-4B99-9466-AE1D9B3DCF5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E8E544-348A-491A-B4E6-68DEE742645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2C7BB0-13A8-4B5D-A393-A7D06BE64C9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4358BA-8B48-4888-80B6-CE205E10DE6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2D8604-9148-4D8C-832B-4387287DE5F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52B6BD-7B35-4BBF-A8D2-9AA67818F14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EF9F36-B619-4F64-A705-998D7ACD5CA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0A90BB-F508-4EB6-BBFE-8338FF267A5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2D59EF-D91B-4B7C-9DD0-8AA76FD83C8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DFBCC5-143F-4BC8-BA66-35E71B12B5D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BF5922-E3C3-4738-8D38-AE6AD3FA560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CD8422-C674-4339-A960-B74296AAED8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19B841-C740-40CD-80F8-F568C6AD83C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F7F1DB-BA18-451C-A758-3D485E91F8B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F1427D-09C5-4A4C-91DC-CD9CF1F6204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C8C3FE-0889-481C-87D5-93143784A45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6C711C-5D51-4409-A6BC-3641070E290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FE928A-8F4A-415C-8E3D-FD2844732A2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2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587C2B-2531-47C6-B575-07A27CC0D15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26F0E5-3B0C-4BF7-97AA-698CC34A833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3F41AA-1FD4-47B7-B701-1DD268BFF0C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B00957-7629-409F-9CC7-AA7DBCD8DF9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468568-017C-4850-9982-3272C543640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95A169-6DD1-493D-9A43-18A48BE02BA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D6D446-6DEE-46FE-B837-8BB73DC679A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7788D8-A2CB-4E64-9D7B-62D35E838C6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AD93E3-1207-4A20-B181-CB3D9670558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9496B8-5A92-4E8C-A566-DA1CFF47C7C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7F71A0-0059-43BD-8BF6-765011275A4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42EAB5-D84E-4BED-8352-1B9ECEE594A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C4A8FB-E693-48EB-B767-67778AC01A0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D665B9-187D-415A-87D1-9A52A4E1722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9D85E2-0396-4969-877B-9F1E5C9720E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FF2BCE-D610-4972-9C52-729A54FCCB9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49068E-5194-4041-A922-1006360D30B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533974-247A-432E-8DE4-306E0878E9D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254E4B-329A-416E-A01A-D90DC1FAAF8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243423-95AC-4893-9737-E63542356F3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8D3B38-50DE-434D-8ED7-7BB31131F93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5715C3-0B77-4987-9963-0D5BBBE44CF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651257-6657-4B4A-B8B6-3D21BE4C4ED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F5311E-3803-4C0D-9325-51874F96D56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2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7E56C2-B52C-4F7A-92AA-FB0E59C9CED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E7ADC4-41F4-4D88-8F1F-FA73FA9CC92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32BD91-BEC1-46EC-B3FA-2F4AE264C49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340F0F-66EB-4CEE-87F5-3D126CFDD0B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5431E0-E3BD-4C7A-A74E-9AE712EB998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88A987-C07E-496E-A2BE-44752DA25A7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852DD9-487E-4461-B759-40C12516AF7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01CA26-B932-4D11-B148-2A9393FB1FD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D994F6-3B5F-46BE-90ED-F6F68427027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2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19AE40-2C9C-4580-BC7A-6B15AF2F2F1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AF7FCB-76AC-40A7-9FDF-A9C92DDD050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49287C-A385-4045-950B-9058230B281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002ECD-4C71-4E2E-A295-E387C096F1B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959D74-1820-4589-A1E6-78391EF3CBF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802262-A46C-48A9-896B-CD978A754CB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2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A100B9-F91C-46D3-9EF2-81AEA3D628B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33D513-7D65-4429-BEC3-B583CB920BE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D67C4E-6449-4B8F-BDB5-5B7BE53BE5B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E1240C-4D9F-4A9C-B348-C011D39FBC6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A0A363-CB01-4771-98EC-7C46D16A2D2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E3B798-8634-4B48-8A3E-8D346C376E4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1C5F46-05CC-43A6-B73F-0D6D188B20F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A5984B-78BC-46D8-8F44-05EAC7E31D6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06C1A2-BD61-413E-AE56-26DFDD5540B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75F943-4DE1-4BF4-93F9-6D177D78078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BD713A-BE96-4DFC-B4D9-D17D4A563BC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2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61653E-67FD-4346-AA0B-3D192D5135E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DE6EE8-8722-4FF0-AE29-E3117783096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14F11A-CE87-467E-9BA8-AC9969203E8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A440DA-A146-4188-A272-8CC7B233C81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C71204-B190-4EA4-AE37-8DADD360376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7E8F19-D3FC-4B94-AD76-9FEE2FACC91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B2FD0E-9AE8-4CC1-9E97-98033BCC906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09E6FA-B82D-4C5C-9BBA-B4BE3104A98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AA4812-4344-4E40-B1C0-66EECD819FB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CCB24A-2DEB-4750-A3A4-8F678533019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3F2DB4-526A-43CC-B631-B0FF414D1E0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8A1463-6AC5-436B-8FAC-053EE4B5E76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0F4126-00E7-43C3-84F7-9F9175CDB75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62F6DC-DE73-4BE1-B02C-504B6168CC9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177664-4F7F-414B-BFB6-633ABCB556D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F136E7-ED33-4577-A6FC-C1C3BF62B59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0F6B5A-0529-4FF6-9BC0-EE68A8193AB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0288E3-E52A-4BD2-9BD5-49F8BBF2AC1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ECEDBE-ED31-49EE-8B6F-010A0EC5DCC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2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43D87E-C080-451D-9ED5-71C4B1A9CA5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62393E-BDD2-4FF0-8B38-00240BD9E15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2EC71D-4472-4470-93F2-A2D92332C6B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145BD3-2C0E-4C04-B21B-893B8DB2B43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E835FB-FAF3-4880-88F7-BA2D5A76561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4B103F-BC1D-4282-8134-0F71CEE6C17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2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636FA1-4129-455D-8F75-BDAA58AA51C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4579F0-7BBD-49CD-A8CB-20F8BC0B096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3BD6D3-8581-4E11-8602-114747F4D1A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3D2658-9057-4B35-B7F9-95E56076167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BF89D9-7214-41BE-AC48-673A0669FD3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97638D-436F-4E05-A0DD-44C788D5794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0B8E3E-1BFB-4E6D-AAAB-03E19DBD04E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A345CB-60F5-42F1-A0CA-DBAC7108180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E0F1A1-BF2B-4912-BE5A-903D1DA031F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A8AABC-E4C4-4E8F-B3BA-67E799E4B4F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2231DA-64AD-4706-B9B2-11330A11FEC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2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AFB3ED-C852-4F80-9F57-E46AC8E2F1C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C2BF8A-4A3D-44C6-BFE3-2158FEA7980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D8206D-2D7A-4DF6-A315-456C8C1E4B3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8F6217-ABF6-4629-959B-FD1101920FD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954B48-BF7B-4EE9-B517-BA9B6613C08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E3B836-D032-4FA7-9FDA-7B3651BC5EF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1D4973-E45B-4636-8799-03B8ADFFE57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BF60B9-3E9A-4CE5-A6C5-760794B8D9B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614286-E86A-47A5-92CD-2CE18EAEA7F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8A7DBF-1DA2-4CEF-861F-2ABBD7B69A1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F49205-C9E4-4C75-BB58-4E14774D7D7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A85912-B8C1-421D-8595-EA30FEF71AD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906E5C-1EB0-4CB8-98DB-ABAA3195576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54FE6B-C9CD-411F-AFAC-ED1B5AE44A1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43C10E-DA6F-431D-9215-8126672D2EA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85BCCF-8610-4812-9EE6-E444EFC5DAF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C17395-8FDC-4A86-90EB-B84177E400B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C1DF6B-2D19-47F3-B3CF-14E76BD5DE9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DFD5D4-5336-467F-9AF1-A464FF234D4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31074F-5C56-4146-B14B-FAAB2BBF813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91AA9B-93FB-48AE-8E25-A048F3961A6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E1493F-9F21-40C4-AF65-2F9663A8956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56D929-B954-4838-A120-2096BDE4C5B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FED928-58FC-4F05-80AB-2CDCB91A8D4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311DAC-3887-4DE7-A590-0794BD17194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15F2A3-DE73-4F84-84AE-B03795057E2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7A625B-8AB1-4F99-87DA-CED083C63FB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A11282-0A34-43B5-8E61-67885300469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59D1F9-F9F8-4128-BE24-40CCFF874AF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3976C7-6ECC-4D8B-90C5-7C464465C13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D31B0B-AF74-4BAF-8566-5636F151AA2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11315B-2F26-40DF-A50E-D7EB7B609BA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9C2562-98D0-4062-B1A8-3C845ED447B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9B0512-EB8E-47BD-A1EB-94C68365F6A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2E8A6A-A060-453A-A62D-07529F9F80D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780100-9714-410E-A180-569A4961A9F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32553E-54C6-45F0-9B93-EEA1CF19CCF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947D49-9BE1-4FFD-8AC6-B723CACFDDF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3B09D6-7283-4458-AB19-0C1DC0CF64A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859D24-AAE5-41C7-BE70-5509253BAA2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93B8F0-E4C7-4E48-A2F3-F5507602B7C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AD4209-3CAF-44E7-B4D5-6A951CA1A73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678B96-F5A0-47E5-824E-2E7C339995D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71EE44-2810-4FBF-BEEA-4843F336E59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2374B9-E208-4EF7-A17D-3BB47436DF6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4B6D07-ADC5-4C6E-ACC6-A43A1BCFFCD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185B70-3624-450C-AF5B-38F4C34A6BE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D5DEBC-B52F-4737-95F3-F7F06ADDE18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3B81CB-32F6-4279-9119-4119F77A322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9F3F4F-02F7-4985-A80D-9174DB94348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59556A-FB69-4D02-97DF-335AAD3A7F1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0DA6A8-5DC9-49C2-BD06-2B4A11894B5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773CD8-3EF5-4F64-A480-2FBF1F7460B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CCE18B-E1E8-4466-84A4-599091AFF5B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907201-3AFD-46DA-928E-6A07CE0D058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D52506-BEB7-4B20-828C-AC98F41B42A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2D3239-42E0-4CBA-B5C5-0D2DF01DB09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D10235-AF30-4954-BAB5-CB81A3DF90B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898457-B098-4286-8048-EA36C2F9527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473AB4-EA7E-4149-817E-9143FE70B60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B708BC-7F3B-42B0-BF74-F27F86123AC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62E12A-8305-4F81-ABC3-B9F0F5A20E0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2CD3E0-EB02-4786-BD02-92E681BC7F5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6F5392-C3A0-49A5-9B4E-DF0306BB857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74C59B-9B09-44C0-9771-11C25044DFD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882A02-8616-4CBA-84CE-E01B58D52B0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8A6AC2-3591-412B-8C93-A87606A31F3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D96DA6-03F6-4048-AEF3-17B707F2B6C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5F27DE-171E-4483-974D-F77C8D22887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D7E678-EF30-43A3-B7DA-913A884DF30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EF992E-C7BC-461B-A56A-F23BAC78439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8DE199-834E-458D-8D25-8A84EA763DB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375142-9EDE-4BA2-B941-7D94ECCCF65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7E389E-E412-41CA-893D-F8E19199C20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0E2910-DDAF-45CC-BA56-F957ADC987B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5B825A-872E-4BAA-8418-A257FF13994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5F6100-6B3B-4636-A3DE-07342DE83F3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56674E-1E79-4616-A0CF-704C5A8A369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E40EEA-563D-4372-8891-084610A1355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546882-96E0-4816-AEC9-30F5CBD0DB9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32FE9D-60BB-41F1-ACFE-9C1BBD301E3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2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F2C174-8125-4630-B683-7054431077E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611760-A4F2-4A32-A98C-28C16D16984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B6761E-F5A2-4A44-8B06-754A7FCFE61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A75025-6F0A-4D01-ACDF-FAD61A88E92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B29668-31A4-4F17-8C47-94B5B5A5275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4709EE-09AC-4E1A-BED0-DE8720FCB06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EE7E01-9CA4-4193-B0BF-BD8264AFE03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87CB94-483D-472D-BAA3-326F08E5C11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D2176F-9879-43ED-B05C-FEB3AB701AE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40C7DC-ABB8-4BC1-99FB-FEEBAA3B0FE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F3BA09-057C-4ACA-B576-DD1553FA5A2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F4BEF2-20AC-4D12-8262-BA09FA96476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344207-27F8-46B6-9DB1-70279DE6A2F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3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27257F-4F7D-4707-8A63-E5BA5E8F80E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A48AB8-1A39-4370-BF32-D938096A3AB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FE3492-8D3C-495F-83BF-9614F34777C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CD55BC-E4EC-4540-A144-0CFE5223C2F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86FF29-70B4-4C87-91DA-1C5C8A6CD74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36726C-BFDC-41A7-8874-1B604CE6EFB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3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720BCB-BAF9-452B-9940-BC29CA1BFF9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8D1F20-9401-4118-9EB4-8B8A648EB4F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BC4962-68B2-4231-BAF4-C109A7B4D81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42636D-E9DB-4CD9-979D-A3BBCD1ECD8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10536A-61B9-4B5B-9A42-B1980C4C0DC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ED4EF1-6C4F-47F5-8DC8-0E92B9C1C67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14C886-AB4F-46E6-AAF7-4A4CEEF88FF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841569-8E18-41BB-AC17-D3253EB48EC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4606D5-C412-4C8F-A325-A31CB95403A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275E57-4ACE-43F0-AD6A-AAFEF9EFC26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F52817-87A2-407A-A409-8AC1D2CB9EF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A83432-0D3F-48ED-B98B-3E13EB6AD3C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120ECC-6E2C-4770-966E-B819B3F1414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593EF5-E59D-4898-86C3-2A9E6333C7E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4E70EF-9D21-440E-8997-F5A4107A08D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B7EB4B-BD0B-491D-BAE9-DA11BE0A8F7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3A54A6-4A9A-4DC3-A121-D0FF7F6F078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A57C6E-2E4E-441C-B3FE-8FE507E345D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8980DA-E61E-4A10-9F3C-EA1F211AA5C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C4EB83-F1C3-484C-9BE9-15E42B2F7CC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5F2A0C-1CF0-40E7-99FD-9C7FA405F06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3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C4E64B-E041-4F17-8819-1ACC85D1889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91F74E-8818-4F4A-B821-BC38FA5D349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817706-73AF-436B-B5BB-9F707BF410B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165442-A8C6-41D8-96F7-E3CCAB4C7E4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E1EC07-B531-463B-8012-764B35C15CA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7C7244-CC07-4414-9714-3C0BE6CB525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EE9B33-BC2C-4F0A-A4D3-5FA7AC12644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6A2A16-294A-4B78-87E7-41D66AE6B9C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92CD5C-77B1-472A-AAB5-58BFD7CD6DE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D4BBAB-81DB-40FC-B836-30F4E84A0B4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FE10F4-A472-4ED3-9B5F-3386134A972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ABE079-52CA-4328-8B13-50FB74C2A6B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DC3F6E-57B2-453B-8267-BBE8C3ABD91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34C444-2A8F-4103-955F-BD6897E2E4B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8610AF-131C-403F-BB41-FE1CE6340A9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C2DAE9-52B6-412A-87BF-BFF2C855AF7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94628B-025B-4F5F-92A6-268E4207914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AD07D6-A5BA-4CA5-AB65-3857BD02F4E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1C7627-C0D5-4357-A06E-A8B11629665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348422-8EB4-436B-B37A-5775C2E624B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317856-3D21-410B-B45B-4382176FA0D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5215E8-B8E2-4CCC-870B-884586733E7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B4816C-EDF9-46F2-8E77-4B87910E0B8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71553A-6F0A-40E7-A243-06D97DCB1D7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D42032-46F6-4950-9846-863B8EB237B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5F54B9-3AC7-492B-ABA1-7CF2E0C7E79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3F113C-FED7-4C69-9662-BAB13A10BAD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F4BC60-8812-4797-8522-7E840B7A344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B82330-0A3F-4163-8A98-0B53ADACFF2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89D8AE-B0F1-4CEF-8337-7CF7B40B2A3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90D00E-A3FE-4811-AAD7-3FBD5900B13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BB0E0C-18CC-42A9-9001-9F520DC8235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380FAF-6AB3-4605-9945-5E5443A2654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E0D497-0292-4205-B26F-D56D0FA81A4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BAE950-C8CD-4D4D-AE52-94DC42C71A0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37A6E1-663A-4207-A3DB-014AADC1311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1E5305-1F81-45D2-9C4C-7D81D3FF811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8F54EB-4FBB-48DC-AB42-30562C4232F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724D90-6E9B-4195-B00D-EEB72D98E66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C571C4-CE45-4949-9EBF-82F2841DE21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C206CA-E0B2-4A37-89BE-DBECC34F1D2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5EE01D-20B8-455E-B988-5AF348084CC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95328B-9588-426F-9E69-4172AE3C20A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022B61-CD70-4B10-9D1F-8A9537A996B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41CAD3-C6B8-44C0-8B8F-0E88AB28A71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1C5FD5-2DCB-442C-A5D2-4AF0AAC3CE7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47809F-7475-4EE7-8CC8-66737B26004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C32A67-FBD4-4872-A562-60F72857417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663D29-F9AD-4C3B-BBD7-08A38F95075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3B948F-A69C-4340-8A74-C0683F8CDF9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87191A-5D1A-4368-99EC-64F274FEE67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A741DC-A1B7-41EC-A521-B884FE85B1E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EF187C-F964-47BC-9296-60B0D083E33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F628EA-1B2F-44C8-9C7E-21B3A6DBA27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AE48C6-B09D-4C83-B5BF-719986A5F7F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74876F-F651-4CDD-8DFD-1C0EFEB3C0C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F71503-B44E-4A61-A59C-01687942AB7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1043A1-FEAF-4031-92B8-DC3CAB55396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0261C2-380D-453A-8332-2CE393F9F95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C40BE1-1306-44C7-B94B-AC70217AD3F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3DAF8C-C261-4453-A3E7-32D8AF945A7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86677A-5823-4438-A934-6DC2314B978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B3B9CB-656C-410C-BEF4-046512C2F22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A2DE64-3E34-4D96-A00A-4CF296C8660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3CF73E-EDA4-40B3-B04E-83100EB3758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F3E59F-A186-43F2-82CE-7CB071092B4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CF24B0-F4A0-427C-9B20-AEDE791B1F7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6D8E8E-E389-409B-8B27-F6B92316948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DD366C-5FD0-4B17-A47C-8162BF96BF2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509B74-0B8C-4F93-A2D4-9E8335BDAD4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C59EDA-2F19-4786-AE16-2AE307EC4CD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7A4641-F223-419B-ADFA-45FD5A2E902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8F4C31-BD62-453A-B5F4-D962E691CC9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C4763D-A0CA-4CDE-82BD-A9374D71FED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78E482-75B5-45CB-9907-1AB0E0B8372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302EE1-7116-42A2-9E34-066AF3EB83A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740F9A-B3B6-44A5-A0B5-0D1874C2E0F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01FEA3-2C09-4892-A2C5-F43512D984D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B47B3D-CF2C-485D-8B8A-713573E2089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6E295C-14DD-435F-B0FB-AEFA95AC4D7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312CF6-D884-457B-9EBE-87F6160A42D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91DBC6-BA46-4872-B972-CC001D5364A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6B7E4C-F5CF-4723-AF11-B1B1BF3FEC8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D7C7C8-065A-48A6-B882-D705BCF994A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96EF7C-36E5-495A-95E3-BC9696505E6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A79A0D-EDAD-4C2C-B316-6971C4795FF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C31CB4-E7DE-435A-B1E2-F74DE9B8192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D73D2E-6487-4496-A385-233C27D425E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31FFDC-FA5D-449E-A84D-EE32622F5EF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262650-C9FA-47E6-A72C-22C88004646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6C95FA-E54F-4207-8DE3-BC53A89B8A3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254F5E-1893-4D38-89BF-4BD3D94E304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6181B2-4466-477C-89E1-DF28E9DF9E4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0101AB-41A1-48A2-AC9C-CBB8A46DA6E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5694EE-6223-41D3-A6AA-FCED9B2DA2C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3B4C22-BD22-4A9C-986F-6DBCADD4234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7653EE-E435-4BFB-877F-B946BA950CB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448334-B1A8-4391-8C22-EDE754129D3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DB140E-1384-4CC3-A20A-70CF805FCD7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C94CAC-AC09-4100-AE8B-B8582F407DE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21577D-4439-4BAE-9349-7FE5B687A0C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28B435-2834-4BA3-9CEE-BD9F1A9AAAF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5F4912-5B67-48F5-9DEC-CAB2D34E7F0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51CD84-7742-4644-97E7-E838822F02C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4F1950-E2A3-453A-97B9-46E2CA30E8B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3231ED-9ECF-425F-9AD7-D7C2B6B24DC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D5D177-98B3-421D-B956-3D277724471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86B576-5DF9-4F11-BC39-62403C2DBB8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FD4459-EC58-46BC-B8EF-CB625472BEB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2963A1-3436-4DF5-A92B-A6BCA8DFD0E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5070A8-7239-4FA7-AA79-9F4593997C8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9DCF88-148E-4F2A-8336-828DD30418E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4DF8D6-0689-4401-89AD-91A3D7C423E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956B3A-B069-43D7-966C-64E73986825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66C863-C8CF-41AC-8152-811D5D1D981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B7FE6B-061A-4C04-80FA-05E4FB8B290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6A5DCC-0A0E-4D8E-B429-D2A597D29E2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DE7327-8A5E-4941-9174-A0CECCC056D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FBB9DA-64AD-46C7-83DF-10E06B64E3E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BC6B70-6D84-43C0-8892-26F0E3B8C26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A992AE-73C9-4555-B03A-0394D7D7B4C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194691-33F5-497A-ADC8-D2171B78B20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70EC8D-3463-42BA-8EA7-9A785CC5E0E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6553E5-BDC8-4C0B-9287-4899B815719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E6327A-8384-4F58-8676-14FB533B4B3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5726BC-503F-417D-8174-7DF143D66D3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608D74-3E7F-48DF-8111-49AF23492A2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C3CE6E-3146-42D1-8C8B-45165FB6B36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C0CEFD-7DA7-4503-9561-AECFE03409E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40D828-6260-4AAD-A10B-5DAF7288BCE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EA8522-D036-45E8-AD6F-B5EFD04F72A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94E167-0F2C-4492-93D6-0CDB086BBAC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028918-EDA4-47D8-8B14-BEF9E8B0C84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05258A-06B9-4576-BCD1-E0775B91348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8E875B-5DD5-436A-95A3-1998CFC32BC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282714-03F5-4ABB-9D46-9DE8B5115F1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B0E6D1-1E84-48E1-A212-888A0E02AB3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A284D8-88D3-467A-A245-1F2291B2AE2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5EA6C6-24DB-41FF-89E9-3982EF025FC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A5C703-0825-400F-87AB-3CB20F342BB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9E93B4-69C4-49BC-A0AF-424893271DD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566F63-B850-4040-8DEC-E4ED22ABAA4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8EBE0C-E71C-4D8A-89C9-60325DE28EB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2CBDF4-B007-4B68-8123-C777F58B523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ADFA3D-5293-452F-A007-7FBC5802380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6EB53A-C01C-4852-85FF-4FFBF377DA4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C00807-8C26-42C9-9F3D-6C0E4FDEA32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36080F-DE80-407E-91A2-9B6FC877630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444AEA-E4BA-439F-976E-B0AB84863D9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298FC6-8837-400C-8E4D-7233FA599D8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C68357-380D-4339-B410-07F48A0FC00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5D9F3B-03D9-4D3E-B5F5-750288B9DB5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028F1E-F4C5-4F2F-BFE6-B159E943F1E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AEE004-4AED-4D41-8811-14CE8DAF74B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9D3E1E-83DE-4635-81AB-A09075982F8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738720-0A1C-4F6E-AD80-4E0F1043519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CFA274-8E7B-4736-810E-10DC2458C28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16C867-84FF-4865-9EB9-8B0B51C7923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2BB1F5-5231-47D5-AB9B-D9ED047FDFF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6DE127-D48A-4056-A170-0610A1C9F93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4F7E3C-415F-4751-9252-0398AD93428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C5873C-22CB-4CCD-977C-B1C987B5B39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266125-E5C0-4E95-A955-C9CF44A8DFD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329466-2421-4C23-AB7A-D90FA4FFB88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529058-BC6A-480D-B49F-F402E78E738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234044-55AF-4337-BB89-16B165C047B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BA452A-7867-4402-8F71-AD53B831D36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167DB6-2694-42C5-B403-02C0ADDBBF9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4C773F-1938-4337-9EE9-0ACC6C21AAA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90BFE8-5761-4C6E-8EB7-1C42CCB09CE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A65D84-FD38-484F-9B27-9F036599D44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F2ACFE-3EB6-4410-963B-FD0E736ED03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562E9F-59EE-49B7-8AE1-565835E7AF1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DFC001-BD20-46FD-9751-0344390D357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41B9E8-30DE-4CE1-9FD6-B1275DFA884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8B96C8-5F81-4546-B974-8A72249AEBF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200230-4207-44A0-BC10-5C5C2707936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75BFE0-E958-4F04-9491-6D222EF5B72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F4CC85-FFB9-49D6-B414-3B4D4F153FE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48BF0C-09D4-4195-87F7-EE7A96B1B4A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4DC8F1-B286-457B-9CC8-0837CB6B2B5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9BE990-0390-46AB-8AF1-E732271A6D1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48B787-44C5-46C0-87B1-FB59FCFFBD0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6D4AF4-82B6-4654-8DAF-00414F285AB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A0BC20-21FF-4FC3-BCF4-8AB2D7268E5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F39003-1C5C-4AEC-A4BF-64C4C6AF978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71077C-17A7-4561-852C-F5E8074E1DE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913132-B473-4A9E-9AEE-E9FC4BFFFA2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01CD36-9A20-4847-A7E3-9F0E1F78694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28CCCC-E4CD-4DB0-90C1-17D421FE0FE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394966-EC8B-48FA-B772-9A599F3508A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AFA9D4-024F-48DC-AB8F-0F0D51ABD1D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8DA2FB-F5C6-43C2-9576-DA7087FAE1D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4CB4E9-E425-44A8-A307-009E765E705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F7805D-7B1C-401F-885B-930E82FB64D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B55576-D5CF-4E54-9613-964F99FA1BE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0E0770-1870-444A-A933-00CE323C90B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0EB037-C561-4854-AEEA-25CAAAE7FE5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710345-A8B3-41DA-A4D4-EABA5E00AAB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026E35-7B5E-4D35-8B21-D0F12A74896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A32E60-44F7-4B2A-96D2-97A667440F3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C9A7AB-076D-4BC6-B218-BD798541310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6E5969-D200-4D0A-9113-E53F1B04A5A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F70EE5-0C36-4A67-AE03-9DB66BD2B5B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24D2BC-73B4-4667-9B8E-B8ABE8D2133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F6EB22-D0D0-4120-8031-32C265EEF4C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731DA2-84B2-442F-8EC9-A519FC64E4D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FA95B9-4F8E-4800-B533-7C23AB9D427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B4B08B-AA0B-4EB3-B832-4D85E907031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7B2B8A-FF34-461E-9D79-20D1F00BD78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F28F76-4910-4C14-8D53-B9A96E0D822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6D5484-9434-4CC2-BD93-9E0E0358741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5B40F5-DA78-4D0A-AFFD-9FCAF6B0C0B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ACB28C-4A5A-4ADC-86C7-9331668F2AF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68A5E4-E89B-4BE6-A088-EE1A867D5E0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0AFBD5-6E74-410E-B0E9-ADDD1A0FCE9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F4B2EB-4984-40E3-9F3A-1F4895EC371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B36D66-B467-4612-BF08-E047887BFC2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789A62-71A8-42A3-8CE6-A5373DA3941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0A6A4C-A303-4DD1-82B1-2EF7BBD5BFC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662152-D5F8-4BB2-AD44-F913D93DB4E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CA6A2B-ABD6-4261-A9BB-0FFBF1064E6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6275EE-15E9-4DC5-8C74-0DD5A30CB59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BF6311-0C08-4136-B0CD-0645C529F82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440F7C-CD74-4E1D-9B4C-8AC8381FC39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9CAEB0-783B-409A-9106-F8BF881AD70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C149EC-0B49-43E1-9653-621F3EFBC54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80865B-9D23-4FE7-971B-0B4060703ED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B9BAF5-26CE-4A3E-BB07-E9D41A19103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D02A05-96FF-4BE7-A3B1-0012F3D9440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46FDCE-4118-4BA9-81B6-F3F2C22B3A2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E0DB73-1F3C-4035-968F-EC4D77CB0C7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723724-E9D5-473F-BACF-75DBA1D0DEE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2A02A0-B3A3-4A23-ADF5-84BCC396A5C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7B4F7A-D9CD-42A5-9836-24C2F3E0DCE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569815-26E4-4496-9969-26FAAB96363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9EB773-0465-4256-94AE-C7C0B850603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AC565A-92D0-4637-915E-BFC524ED6B7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B881FC-AF47-400E-A659-9747CB6C640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31EEE5-6178-4BAA-83D2-C2E2C67C9A0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EF5DA0-F54E-41AA-9986-DC1A582CE0C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D864B0-204C-4B66-9495-F0C3C5DE666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ACF69B-CE78-43F7-8290-804773A0FFB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29EC1F-ECAD-413C-A7EB-8203405C594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3E17B7-3E81-4B65-9BD6-814DCB309D9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BCE59A-5997-40B2-9BCA-106F50DB1F7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282B24-D109-413F-BD75-9EC96C07685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D6C11F-36A8-48BE-9FAA-15525D17F54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41FDCF-124B-4582-99B5-0CA87FDE151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86764B-D096-470D-9E87-1D50FABDAE8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C31DA6-1FFE-48FE-9CD1-B3711A4AA6E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D48DF6-F2B5-4CC4-B64B-80F8AF4FB63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6DB0E1-EB7D-4BB7-B0F7-0C3CF526487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5941DA-3217-49D2-8E30-46037762631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C87BA3-890A-4051-9969-C535E0E9B6F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DBCEF0-922A-48C5-917B-DECB6D4BCC3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E10D0B-3DFD-4387-ACFA-F8F8F7CFCD1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8E3876-BFE0-4B21-B1B3-FDA2E60CB5F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5CB326-DEB1-4AC4-AFFE-CB45D5D69EA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DC772F-ACF8-4F88-BBFC-724324CCCCE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E2EFA0-9799-4210-B45D-8C0843D1D59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563D22-4AFB-4F4D-A043-BFBB5AB97D7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4011E2-A921-4EC1-A5D5-05B8EA914D6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494307-571B-4755-99A9-E6C59830967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AA3DFE-9279-46EB-A6DE-E11C7D1BAF2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F97BF5-AED4-4FDB-BB6F-14C62DEF2D7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064C94-1EC2-43F4-968C-0DDEB35001C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71AE14-42EC-41ED-BB06-1EB18F4FDA1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B0CD03-26DF-432A-8430-43236A8E945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A83BD1-130B-48E4-BFE6-1C860FE33C2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3CE539-2993-4E63-8672-578F50FD0D5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F72F0B-9C38-4F6E-89D9-040648ED11B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164DDC-4C83-4C7B-90B3-9568BF70E0D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C1BBF9-D02D-40C9-BF02-AFE53C1A87D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04ED40-3B5D-4485-AFAD-16BAB64904D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676F17-4BE0-4045-AC84-54DF4289B72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E89A81-B14D-4BB6-A936-EF43F5E47D9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54B221-8560-405A-9E2F-87981AC2272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3E2CC7-BE74-457C-80B0-E6FE12DFC40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DD1F7D-F054-4C2C-8A3A-5A871D388CB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17B69F-5C5F-4025-BC7B-9B687B1F2AE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AA684E-2884-4DF2-B4E4-6E8AE42487D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9A7E21-9EE3-4D9B-BC3C-CC0437D82E8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DA2F2E-4CB1-4B63-8505-A9C8523315F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43851E-3EDA-4F45-B1FA-DA293C78550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FAB737-528D-45C8-8B53-E0D92705F82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CFC0FA-461A-48BD-B7B3-FD9B820CF84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70E387-45B7-42EF-80D1-BB9D962D6B2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0B700C-3768-4FC9-A83C-C847BA2525A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9E1BFF-4AFB-4919-BF12-0F7E152A39F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A85FC0-AA92-40A6-8A4F-E5FA9095153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422293-7E57-46BD-828A-FA11C449832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AAD807-4502-41A9-A990-B06A4A7294B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F1D9F6-EDD6-4352-8028-763209C8532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F413C5-28D0-48BB-AC5A-49B6588E241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1BB6C2-8E3C-43D5-B29A-90BF602F084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6ACA9A-468F-468A-A3BD-50187E96DE9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35E9CA-4372-4472-8A9C-1AA05D8E804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8BEC2A-EDA0-4DB4-ADE5-1CAD3F089B1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637F06-44AD-41D8-8BFF-E6158B03371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3896B7-6655-4C13-B1C5-EC3FBE5268C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C57400-C0E5-43F8-B377-D30C71A9B0B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C8EEEC-40AE-411A-BDED-0C8B9B16826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4AD1F0-6427-41F3-971E-626F6605CFA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718D96-6B14-4A79-A3FD-FBDB01C4B18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90E20B-1D2B-4F67-8A4B-E86B2BA0371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8143C5-D20D-4A23-ADBC-5AD215CA83F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5D5751-8D4E-413F-B582-1415506E7A4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6B2A80-0AF2-46E7-84A5-12D8DA5F192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39D19B-C997-47A0-B509-1E82C2741E6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42EB1E-DFE4-43E7-86E2-9A3516231B6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0058F3-AEFC-4870-8387-6A175DA17E0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214C3E-B766-46C9-A48E-1A734D9438A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BEF7B6-A52F-45C5-8996-0C9B092098B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5AF2A3-FE6F-425E-9671-0ED6A42F134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3E06E2-C4E1-4151-A3FF-7AA0FA7816E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7475F7-9725-4D55-AA02-D832C2CC99C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8AF027-8595-43B7-9508-C89B3039F45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E9F559-1E71-40CC-BD08-B1F5F6E29AB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77A29B-C8DF-46C1-BB58-A799CB78043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5C7AF1-F181-4F59-A1E1-E7196695459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133507-DE8F-4EE7-8C74-518FC9448A6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465B65-BD8F-4964-926E-896314F0F9C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1B128F-DC0A-48C5-8FEB-A53EFAE3FEF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FCA11C-9B16-403A-B3F5-39273C54665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C2B186-8E13-4571-BA97-2088FEB62FA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19D377-1AC8-4E4B-AA48-85134723F0A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3DC273-8672-48F0-9C42-F3256B9C0EA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33C3D4-6678-4A4B-92EF-2F812052EE9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3810EF-2B47-41F5-B5D2-5924DB6CF3C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E42A02-90A9-4E0A-A19B-CBA222D2EBC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D65220-24C8-4475-B260-67B27C2B968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E8CFF4-4092-4688-B006-E8079E4B158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0290E5-663A-407C-B156-403474BAC3F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3B1BBC-1C19-47CA-BC67-2994F603333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0ACA7C-C573-4AEE-88C4-9BF0691ADBD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5C557A-0EB7-456F-B70F-820F02389F6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4E1860-3002-4F01-942E-4CD5FC85B20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3CEB84-3B3C-4C53-BACA-EF7A1978932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763E3B-2D00-4EFF-B327-FECC1A60ED9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6C8599-B4DB-41F7-B346-2A0579049CA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8AE615-E62A-4218-8BD5-9C80230136A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650F7D-2263-40F9-A2F7-7B0BCE512D2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67CE98-E0F1-4FD1-B7B2-224E86ED0AB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132F3E-D556-482F-97AB-63C4F8FE0AF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BA81FE-0F74-419B-BD21-E6FE0C6835C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B9491D-9AC1-45C9-AFE1-5AB0099CD65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86B6DB-FECC-44D0-9407-FB773687AF0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D18DAC-EAD7-4A02-9FBD-B233152F35D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C84DE8-BC97-4622-8B24-1CA36871C43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CFD4BC-CD12-4CF3-AFE8-08BBA13149F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B409F5-63EE-4029-9618-6D1D4B00A05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DF58CE-DBE9-42ED-A5E2-8718AE385BB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B222F2-906F-447B-B3BE-902518F681F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7D05C9-B62F-4B90-B541-9699D29C6C6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1408F4-D432-4FC5-9608-20CB7F78FC1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4805BB-1FCD-4464-A088-1A4857C31C1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357837-1450-4A13-8F94-49712CB1D82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A3EAE7-C679-49E4-9A98-A5B2962BD01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719EA9-7FA8-430F-A11A-B97B5295469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A1DA07-FF8A-4902-AF68-C5CF80C8381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5B2539-3CE4-4AA3-885A-3F54238E5D9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4923DD-74E1-4B86-9951-D0D6421A1BE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F49025-0FB2-44D9-98A7-8F7757B17FB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AF9AA4-DB9B-4262-8BCF-76C2ECF50C2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6D76B5-74BB-4B28-9396-FDAF0A3E1EA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839991-26CF-4A85-A700-029954D5485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C755EF-8476-42AF-B6BF-8B2872DAF84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E58929-A83D-407C-9F4C-6704EA62AB2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13D807-CE92-4E8C-A1A7-9991D4E2F60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5F2EB1-F027-4192-A468-B115F7780BD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DA32A3-4AEB-4038-8AF3-40D1253E0C0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BE8793-EBA2-4ED8-A3C2-DC10FCCB0C8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EE2F75-C80C-4CE4-A7B7-5C8321873A1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3196A9-84AD-4A85-BBCA-251E1E244ED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8B6F7C-BD0B-4823-9B92-2D2CA39384E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D7303B-8E2B-40DA-B05D-952DE4450D5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B41109-2785-4A2B-B68E-30F72BD3BAF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69EDA7-20BE-4A7F-B2A2-B2295A79A14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7D2159-E353-4661-BAF2-E526F76CDE2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1AECB0-7222-43AF-B9F0-1844829556A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5DF8CF-A052-406B-BB03-FE1375E5902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6DA1CE-A270-42A6-B4A7-09324CCB62F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DF6046-006F-4CD3-86DE-2623F6FAA56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8FBC45-1CFB-4F4D-B89F-A2B6F9FD891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626B78-27AA-4FA2-805D-74D3E4BEE29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D69324-1E79-48D6-B5EF-F4DF683F9A9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86C6AB-B32E-48C3-9F51-41CA0BD9E98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54EA66-8F74-4820-847F-8C66DDBB32F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77CE52-86C4-4A23-99DD-CF2D01731F4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069B67-9055-47C9-BF47-3164DC59D35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C91332-F48C-493C-B158-2E1DD790491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5BD27D-6DF0-4E80-941F-9974732B1E1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78FF5C-C41E-47FE-9B49-3C4F9CE4FCA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031B73-EE2E-4E64-A579-4425CA68E92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0FB6E2-6509-4791-BD3A-5EB22771678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54C409-A4F8-42E5-8083-6DDF122759E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F3B7AE-14C7-443F-A971-25CE31271E5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7F296D-C54B-4516-8664-6E389AB003D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F4C4CE-0286-4F97-AB75-357B5F7AB69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1A0AD0-48CD-4E23-8E61-63286C766C2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AA4F71-776C-43F8-8B08-8EE62268671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9EBF8B-1CFD-4061-B79A-2350B0FA5C9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B4A336-FE71-4760-A107-FB34BA2AF97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FCF08E-32AA-4321-B913-C282CDF4233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78FA4A-C318-498B-8DC4-E9653C11653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754434-2590-4DB4-9F3F-1A8BBBABF40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75E810-E66F-4814-B98F-F5AB0287809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ACD775-C305-4E76-ADEC-87DC8116CAC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A64788-D90B-4B7E-A20D-3BB20D5157E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29B6BB-08D6-44E8-9982-C4E6B2F1014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1F36A7-90FA-4792-A547-407E9499B1F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A96DC2-9304-47C8-851D-B38D9F5A441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46BA97-FB90-4B2E-806F-9014B3C22E4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B2224A-51A8-48AB-B3CB-D967053CC5D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D49611-2ACB-4826-904A-4AE4CA774D6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CDD752-D656-4A8F-B494-7F1F704ADF9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48CE27-AEC6-4A57-A084-FC368CC905E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A7F42E-D4E2-41C9-BAB2-6AB8B97FEF7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FF7024-1479-42BE-B277-D8A2696FD9C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8859F7-1621-4BF4-B5FF-46D903C3977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34BFF9-73C3-4433-8EFD-4F7A737F69A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E05B66-B0E4-49EE-B6AE-C36151B1A3E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4EC3AB-77AB-4FB5-9FD8-BEF2EA008CE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5D1D5D-0D50-4459-B064-06FAEB4D6B2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B70E77-33C7-496A-8D34-79B56EF65A4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21A220-C976-4E7A-9D5D-4F5F2134098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A039EF-5B7E-4989-B890-56A0136B462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C1EEAE-0D9B-4913-AD48-E161720C344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E25559-FE23-4D6A-806A-EBD44D2D361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FF6D64-FF37-4E45-8615-6D9785540A0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4CFDC7-4E02-40B0-8AE7-6D140559A3D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4D6CC9-81CB-47C9-BEE4-084AA00DF83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22E28A-C6AC-46F7-B180-488BDBCADE0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8E368C-7A20-43CF-8F31-110B5267679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81333E-B728-4BBB-857A-99B55A4950C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85CFA6-75B2-4B44-8332-DAA63613E9A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DA19D0-AC9D-4BFC-AE86-6A74BE59622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2B7069-9F84-4868-8924-FEA42F06F2D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F1B338-4A02-47F9-B838-E12D5BB88FE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26F91A-2887-4461-86F2-9AEA75A7FE5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2CE951-E063-4475-AB08-69E44AEDC3F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2A8357-2BA2-4FFA-BBC7-5ACD8648A69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FDFE36-D1A9-43D7-9141-76A7D0EF518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8318BB-E3E1-43EC-A09F-07605D940B2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40331E-2851-4BE1-AE8E-44AD24CBC28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543339-F35B-45E2-B4A2-026A34E820C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CE3F8A-4FAC-42B9-B15E-0E01E2BAA60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E3DA68-4530-4E04-A83D-F139AB0E536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7D2C81-5AA4-48B8-8876-87EA80D037A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658628-328B-4111-B64B-193930B185F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97CC2B-875C-4C61-9D78-5347A8D56E7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FFD6EA-8A4B-4140-9A42-A43177A0ACC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C7E86D-5FAB-4354-9D96-27758009083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134EFA-A10B-492A-A3BB-E7478F8305D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31274C-E973-4E7C-A5F2-7A4501268E2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9B0E36-B4DF-4691-B2F0-5E90629C749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23DEC0-9E1F-44C8-835E-BC556875AFF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E121C1-E7E9-4A67-BB1C-B8E98675320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A813EE-7C60-41C1-B76E-F9910BF8302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52743C-5A4B-46FA-90FE-401DBF20BC4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D5F528-9B9C-4FF0-82D1-364C09DDD41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1B04B5-2CAA-4F6C-8B15-34FCF11C471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29F5FA-4764-4802-9A70-5D2F92BEC72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C4EEF3-3BB0-4E6C-A4B0-59C67929A9D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F75C4E-2BC1-4EEF-BF61-18717A2C6AD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474CD1-43EE-4DDC-857A-F6AA23AC511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9358B9-EF8A-476A-8902-3A5CE97FD39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DB5C76-90DB-4809-BDD8-EEEF58DA22B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438BD1-8A42-43F5-A3ED-26241F48E9C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4C6AF7-3D35-4C10-993A-7ED2D9D6726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0991AA-FBEC-4F44-93E6-F5CB2174F85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3B4706-B4C8-4CE3-9D17-F9F358CC82C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58BBF6-BF24-42FC-AB02-89244656087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5A921E-CBA1-4797-80B1-FE3634DAB1A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EDF3CA-0451-4E09-A3F4-BFCF3929BC5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BCD916-8B83-435C-8A76-06735A5EB4F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31E8EE-EAEF-4260-81CC-EA32B93A3EE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5E3549-BBFB-4625-98FD-AF02F264FAF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CB7ED9-C722-418E-B3FF-D7E3BF33B51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D563B7-D592-4EDA-B37A-58F44D9AEB9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4B3317-1336-4FAC-ABEE-CE48E00A002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130B10-44D5-44D2-89A5-0366E1FD43F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7BFEFA-26C9-4B33-B718-6444A5288DE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C9151A-050E-4777-A89B-FC844A43629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56692F-B4DE-4918-8B10-9271A281595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6A23F5-0BAD-4302-9112-66363C78461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D325C1-1A7F-4D15-876B-60D03F14B99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C39AC7-DE9E-4F63-8287-0DB5D560FAE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30D1A2-1A96-4BBD-8980-4319D7DE133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919C67-D4F5-4D98-9842-DF2E57A9C21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D8AA00-128A-4A13-B177-7F986862E43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C681D7-EDDA-43D6-8379-04BB4BE9C2B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24FB59-80B0-4FE7-8352-D076A528097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250208-3C60-4F08-892E-61FA5B8B8A7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AA9F4E-9A2A-4378-862B-322CF7B9271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2EBB83-9D6C-4464-801F-D0E220C8DCC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EEDDE2-ABC7-49C6-9B2E-0010308C5A0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2B977D-A387-433E-9AAE-1A3D6955C25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0AF72D-F2B3-4034-B890-BA23B98370E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2CDAB0-FBDD-44B2-B51D-DD36097604B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2E2310-48CB-4D01-ABC9-9F1B513F4D8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CE45E9-8174-402A-9E83-78754C8EDB4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45053A-6783-4C6A-814F-0E3E9BF9047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4E52AF-3D91-4024-A528-7AC660E1963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FA8F14-D7DA-4E43-9E47-27290E3DDB6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571553-73D5-4595-BDC0-EE99803C5B7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F18DD5-C0C2-4B33-BE24-CAB32E83AD5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6E438D-8A27-4005-BE63-C60860BF65C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D39AEE-7BC9-4E51-89A5-E1363C7A9B8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627BF5-C84E-4424-BB6B-3B695DEE26F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2FBD3A-AA08-4161-8AE4-7B2A69B4F56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883F44-D982-4FCD-A08C-A2C151F130D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549E5A-46A3-46E8-89C3-9622BF6BE50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21DA33-CB50-446D-8EB3-FD254FF2D7B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79C598-B066-4AFA-9C2A-95206E40294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9D601A-4105-4518-8F6E-F290A304352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B84CA4-805E-4BA9-9A44-D07022E5F3F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735B3E-7677-4A65-84F0-59E58432064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0FEADD-8359-48BD-931C-BBD003AFB7E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A99E31-7613-4BA6-953E-3055C0CFCC0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805E4B-E871-4E72-846F-FAC7B9E5B6D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B76F83-4779-45EA-ACC2-27D10146FE8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8CE5F3-1EB2-4E22-8521-FFAF3F93D97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01143F-9B81-4413-9448-73CC2C7A20B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09C030-F32F-4B79-8EA1-5BCD69DAA52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35A98A-398E-49C3-A533-95092F84715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A6C71A-5B80-4517-BAAD-D611F74B700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2FD7B4-93E5-47F3-B0B6-FCD0491D8E8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2B5BFE-52F9-4363-A1F9-E1B4EBBC3D9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3096BD-99FF-4A81-9279-EE1F23CC92B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422D50-CFD0-44C2-94CC-B5297583F06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F77935-A868-45F2-A66D-13DB4951EA3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590DF0-3B63-453B-92E6-7B01B8B4601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972851-853C-45E2-8CE9-24460FBC53C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73BA84-E97E-4713-B63B-3293A39BB46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EC5130-51D9-441C-AC4D-D4EC8F36546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A6D63E-C79F-47D9-9A7A-6CD8A996FBC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4B4B87-D916-4BA6-A7B4-C8768591439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2F460C-0053-4696-A1A6-C1A0530D22C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2B6A9F-2364-44F0-A3C7-B0958504453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B3E3CB-9EF1-4F81-A4CC-D004D5AB2AE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FAB2E5-4444-49FA-A973-C35066DF34B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EE9AB2-A71B-42D8-BA64-CCED128CE54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68B70B-ACED-439F-9B1F-138B301C40F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0C177C-7A69-4CBF-9F11-1F93599ADD1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6FBD72-B043-4535-8DAB-77C6D9371B2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28AE1D-2603-478D-B2B5-91E7F5E562F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557DC3-2BCF-4BF8-B183-66130E6FB32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D54EB9-4D73-41F8-AD20-24DD1F5B751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CAA82F-EB24-43EC-8FEC-50CAB39F139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37A8A1-2099-4B60-BF0F-E185DE1E31D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68CF06-5C43-4A2B-A45D-1AD9EF1EB31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8F4E63-9299-4FCB-8A94-0C7C53B7E83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CE1649-4AAD-4043-BFDE-78655898D43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ACEF79-9B15-4321-B01E-37A7C7EAAC2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09576C-4C58-412F-BFD4-B84E7EA439B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B55F26-6ED8-44EC-ACCC-B1743681E9B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F409F1-42AE-4ED1-9D59-8FC19F63DA9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5F4B6F-9F11-4B58-82EC-EA0EBC80ACE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E26BB0-FA5A-4ECB-A2F1-EBC9FE3A906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593425-BE62-43E5-8F84-EA17666EEA2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5B2F21-FA41-420D-A226-DFB98AD78B4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963B58-4694-430B-BC87-78BA139DE1D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937642-7BAE-4A2F-A797-4097E5016C0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3B74E7-8CDA-4EFE-9CB3-0A670EBE699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A69ED1-49F1-4BE8-A297-88E5FDFDE7B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333BFF-B184-4D30-93F0-12507860292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1A9CED-12DC-4C0C-A68E-99D3257C7A8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74895B-CA90-4F14-B5BE-9868C562C2F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F1030F-542E-47F2-A37C-651CEC8C425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0DD73E-379B-4400-8AC6-E75A56DF4B6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EC74BF-A050-4252-AF6E-B5E4432CC94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32505F-73A8-4D24-8C8A-1BB9E96ECF1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AB53C7-2AC5-44F2-855E-4FC59478887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F8E0E2-8540-4E47-AD9C-549C806219F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944961-3F01-4C3A-AAC1-3441F26BD15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997FC8-02C4-4004-A95E-1EE20EF72FC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D04C7D-EDD3-4DBD-9172-1F35E90E42A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6D1474-DB7A-4531-A8C3-27E1CAD33FA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44D0B3-B834-47E7-9F55-F312BDA1618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217A6D-02C1-465D-896F-D567DF46F47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DEE20A-E925-47BB-AF49-BF4446D857D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8111F0-32DF-4CA9-B613-0EE9F482FC6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F5F0F6-A769-4DE5-9D0F-FD03190557C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90FD51-CB77-4D20-BEEC-21EF0F10D8F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99539A-A0F7-44C3-B2FC-3C21478FC52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22B937-99AF-4141-8391-81C86F28E56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C0D94F-0973-41A7-AFEE-401F4CEA055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F97DC3-96A7-4441-B7C1-28F6682181C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2D815A-47FE-491F-90EF-F3144EB0BE8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A7ED72-52DB-4688-85F6-24BE019519B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98B7D3-68F0-4C4B-BBDE-27D91973EFF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779584-041F-4C96-B1EF-0457F5070B9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2AD3F6-71B4-4C68-A1BA-BA0E92D9CE4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5A77DD-6423-4858-B7E2-5FDAF303B42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00E803-0D1B-4496-8E76-6180A11776D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D76F07-96DD-40CD-96C4-1BD6C8DE080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8294CF-E289-4AAA-B4B1-2678E223CBC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8D89EE-CE10-4952-8E12-DA569AB1FD6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FA0C45-932A-4CA9-ABDC-5FF841A007D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C5D6BF-EA85-428C-A99B-8BACB0658B2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52DB32-711A-4BF5-BB3E-585F7CF2FBD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3D0FE4-4AE0-43D1-8CBC-73E8C9C9302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689CD9-0488-4AA8-A126-AD4B35E0C60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EAB1FF-A06D-4339-8FCF-05F164560EA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90331F-7575-42A0-A9A5-A8E4EA42599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690D8A-94E8-45FA-A69F-C63E8E8D63C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C9C3C6-9C8B-4ECC-ABE1-69F1E38BF71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A61E22-98A5-4E4E-82C3-9DE823D6DEC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BC4FC4-108F-434A-A522-A09610E820C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8D8FFE-CFF5-46EB-B51D-2F9156054C8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7C25A1-B760-4C61-8649-A827CC3E9F1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23198A-C2D0-42DC-9C0A-FDD7BB8A682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0ED693-935E-44A3-A0DC-FD71020EBC7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9A7628-662C-4934-A2A0-7341DB6BD5B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4F51FB-7A25-4A6E-A2D6-1FAE8471D6D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FB0C3B-9788-452B-B116-5004C538364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9434E5-F3D9-4A20-9C8C-2628C1530AB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106AB1-0439-424F-9621-E25BB793509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88796E-1A84-47EF-B543-FE15EB82CE4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1FB457-3E87-43C9-BF6C-4A37A8B7928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DBBB02-42AF-4379-B295-77ADCE98E34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BFAFFB-1E84-4970-B10C-4CF4726C751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8C65A9-BC21-4534-9BC1-BEB9C46C1C6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E2BEA4-7222-4533-9C89-CA9130FC53B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BA7B5B-7C82-45CD-8842-4617D292C24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2E934B-805D-4E9B-8CFD-2A139A7A946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7B24D6-6DB6-4C74-A9BB-095C6A87F5E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FA901F-74A9-4372-9854-3DB8A7E85BA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AEB5C6-D9AA-4A4C-8527-D88469D425D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88E040-709A-4E9B-990C-9184D46ADEF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C35CAF-2819-4DA0-8C41-F709BD7DF23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D5C7D3-E0E5-48D4-BFE4-21A83DBA616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6EBF20-5CD3-47E8-8B5D-299BE5ED6A4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7F372B-133A-40DA-BA56-F51A6D6AB54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919A47-ED4C-4E9A-991E-41768F4A46F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1C5AC4-E1E0-4EB3-99BC-E7F030B38DE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A8707D-B271-4497-A57C-F7A9AB42052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8F982A-0D01-47C6-949F-270956EEF64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54E30C-2901-4334-9866-9B60F022020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06FB9D-01EE-49CA-BAFF-090A1672D9D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6804A1-435D-4B87-A248-1FB6DBE3155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48142E-6DF7-460B-AE0D-74C8E79B0A2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1B7764-5FC4-42F2-BF07-6E52F41A493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78CF5B-4E5B-4001-9441-4DBF6B301E6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687C87-3610-4FF1-B343-C2DDACD236F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5CB016-CA9D-4E1B-81AA-F3694EB89A3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555AE6-CF5D-4E17-96D0-8CB3E5B7A96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1E43D8-5106-49F5-8532-E70DB6B3C21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DDE2A4-96F2-4C20-BF27-19965C8BA31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A534BC-789C-4DAA-AFB7-482A6A122A7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1A3FD4-1E8D-4F3F-B2FD-4D50D7CB07A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7AF5AD-2A7F-48CD-98D8-3E46797C8C3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19AC50-52C2-464D-A8C6-24D9D212173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AA3481-9EE8-467B-BEEE-710A0C50572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58B7F1-2A23-4469-8E34-C6DFD400B02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0D127D-15E4-4A34-A5C0-4F640D92B30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E484E5-F913-4DA8-93FC-39A5FC4F437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E59D82-7D2F-4275-BD5E-211CB0B623A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69CE47-E2E2-4D6D-82B8-9231FC9CCCA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FD4760-7562-41E6-B831-52FADD97DB7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69328D-E7C2-46E5-9D28-261182B8342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50C81C-6DF2-4E8B-9A53-6DF517AD530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F99042-3716-4E92-A68A-7469A9BBE2E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94584A-1E28-46F8-9F2F-003FE663E3B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693771-66B8-47EF-A2A2-735A1FA968E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C6FE5A-433F-4912-8DBB-4CBB9D6B221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B20BFC-039E-48EF-9CD6-4ACA2C3DA81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174834-5485-4A25-AE7A-1EF56E24FF5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82CBE3-2D0B-44A2-9748-9E1626E7457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D52D40-A83A-4B6F-BF9F-13FD0D43133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D766A0-6B86-4B19-A9DC-75DDD0C0E0A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416FB8-CA2C-4D76-9E50-49216CD75B1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9EC463-0AD1-4B19-8DA0-A546A839A50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CF1942-ED48-489C-B7A2-80342680696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AF5B6D-D66C-49C9-8410-7262264812F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4A63D5-E128-439C-A2D7-8EDF9C6A95B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CD675E-37A6-404D-B1C6-FD151AC89A9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F0B6B8-462F-4BA2-AB7C-328CB8EF03D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CA4D73-B3E8-4B5B-9680-F60624E338A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0C9CEB-6BBD-47BE-B90A-1EE2164CE4A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4F5A7E-6A62-400E-A4AD-746593DCAE6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61C1F5-5B94-4EEC-9B3F-25609AFA221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6C94C3-3A1A-42C9-A6C4-CEBD27E00FF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166C1A-E199-47E2-8163-E029E9FFFE8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A57FDF-4321-4F9F-B19E-657E32AFFE3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A8BB4D-F9A7-47CE-9742-24BA7533735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5C537C-27C0-4AE6-A120-1A36942ECAF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3A443F-0C9C-4DCB-BE53-178C4ECEB3B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EA72EA-E6A3-41F2-A154-B474EBCEECF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A2B3B2-9C38-4F16-AC57-6982B3B76CB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0273BB-77E3-4B0B-922A-B8F88203895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A113BC-E601-4442-B28C-EA53908ED7D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6E90BC-4BAE-4081-A630-C211D342E54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DA4D83-1136-45AA-9342-5DD9EFC8C54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08EE18-857A-4AF7-A3DC-935D32E0C5C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8D0EE9-6B03-4F5C-A135-163AEA14C46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2CA4D6-2356-4E28-A661-7111B077772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A8E0EC-53D3-4DD0-9BCF-4A60F059DCF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3F1F09-A2C4-4DDC-863D-FF9D31E9F11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4BC22C-E186-4F93-ADA5-35CEEF2DB29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177806-1CD5-491D-8A0F-6B5EFC78B0E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0BA5F5-2535-4A44-98AE-25AFFF18A69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4E9AD5-CF24-4964-8A4D-365396157AE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BE8EDE-DDE1-4303-83BB-13FDCD92866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6D49EE-742C-4E6F-9B60-5F22534E968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D06353-9854-4B27-916B-A6FF8AA98E3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87D462-8A01-4876-879E-DEE43E15600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ED78FA-7AD1-4A15-9F63-7010ED29DA9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E597ED-96A2-43A8-AE03-771ED6A69B4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21245A-7910-44F6-8C18-01BE583A06B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2550FD-F926-4E9D-8732-4C292054DD2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B6B89B-2BA4-43F0-8C35-814E9A5F9A3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B51339-03D1-4C22-AC43-2B1035DEBEF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79C80B-0C58-4510-8EDC-E829D972E02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7FD40C-A914-428A-B5DB-A22D84E265F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103AD4-2C51-4628-83E2-058C5D1193F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E430A6-5A89-483D-850D-D28648A7A96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BE7F7E-454D-40BB-8412-944AD395CFC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70449D-F9F8-4B53-877C-9B722FA5B88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1CFBDD-7880-4E5B-BDB2-468ED513436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A50472-D05B-4A18-93A8-964C10AE026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4C8A91-84AB-4ED1-82D8-D22C6E3EB6D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565845-4E37-48E7-8012-F0DC977B684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C8A3CC-892D-45A3-854A-0D278710A4C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2AF827-297B-4D12-A3E6-8FFEC9C9CA4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1859F4-AA55-489D-9E0C-CBA90CC5A7D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F1FD1F-26FB-4962-A299-D804B1E0774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74652A-501F-474D-8424-B0752AC0C1F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536C84-75C8-4ECA-8199-82D240EFEF1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2CA958-A295-4C45-92C5-7882F118F9A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ECACD3-781A-4415-81E7-F1A5F8DF9C1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0FDFDD-48EF-487E-B41F-CA9CC12E952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DB1300-B2E2-46D5-AD56-9F02B14689F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B8CF77-739A-4B3A-8A6E-552B45BC95D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1638EF-6E53-416A-B9EA-80DCF43C100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3733CF-6209-478D-964A-87BA52FF6EE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043FE9-8EBB-4429-8934-96615B38DB3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F1B709-3D94-4C21-A2BE-0AEB3924DA3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6A09B5-3F90-4D54-B9F9-1AC4E0A27B8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2284A9-0756-4297-BACB-FCE346CCD1E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202325-64AB-4647-9FD9-DA0D9E57CFD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9C540F-80C1-48DD-93A0-BD2870C9BAE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3F74BF-7FE2-4A8F-8F08-5F801B59472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1758EA-7718-40EE-A0A0-8BEB03CF998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CBA1D5-54C7-4FB6-9482-6B2F1C40B33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751196-1974-4E4C-A2C5-3B9B21D45B0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26CF1B-0EEC-4D14-90CD-EBA717D6DB0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568B72-E7B7-4E89-ABD5-1F8E91FDEDF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77D9C3-91A5-4076-BBA0-2625F659708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92B58D-5852-41F4-8168-3CFDF3AEA99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980C4E-5D7E-4945-903B-2083F2D13F2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116B1F-B262-4D5A-A0FB-9B4A12A66E9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E5E818-D547-4C67-BCA6-F5BF38BE7AA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71B16D-CB30-445A-8FC9-6B532B5CED6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2F7D56-AEBC-4EEF-832D-A28742FCB19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024DD6-DC30-4DCB-B3C4-51F864599C6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48DBBB-6244-455C-9DC0-88CB5A239A6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74AF67-1E65-4CE2-B752-1ED5D4EE52E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7DFAE3-E597-472C-B6F8-A45016727ED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FDFC03-BDF9-4AC1-8EA4-E045E9A4ACC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6C7398-CC9A-48CA-B170-0C7310E0133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A062C8-C301-4DF8-BAE6-84C862E0ACD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DC3F42-CBDE-46A7-9778-B9270C63864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32A4FA-035F-45D8-8065-50CD944D3E6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66D95B-3117-4535-B0AC-C3228B4AFEA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F45FC6-D7ED-4921-A3A2-A5038B07990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487081-5726-4664-9337-9D3E7DCDB0E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0947E5-D40F-4CE2-99F5-8069C639E6B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063A19-8E87-4697-9442-724E8E8F0E9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6A7B8A-9F99-4E54-9C8B-41A17501656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DA8D11-CD98-4448-BB76-33D87F6C0F5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BAE331-25F4-4217-9A7F-452F451C1E3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E03138-FA6B-4A5A-9723-2F1C1329154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CA5E1D-C5F8-4704-A3F7-6EC9D3C19EF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7C1BF2-0E12-4F26-A2AD-BE553A8A372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B50BE2-0E51-45FB-9A49-7E2C65CD58A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619B02-CE13-42FF-AE3B-9EBAE38D7DB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EC43AB-7BA4-4B4F-B7A0-0189D62DB8C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5BACAB-6474-4EB8-8A6D-C7722F360B1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778ADA-F8A9-41C8-9528-AA67CD423D0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0F642E-09FA-4C8E-B839-EA82FBEC7C0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32E1D9-6AFA-494E-BB70-1A75BBBF914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DFCEB9-92B1-4F7C-9D11-2A8A29C43F7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8FCF0E-886D-4B7A-9ADF-FDA11DEF424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190D2F-70FB-4F03-B814-D2D356A29E5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7A5255-BF68-4CD2-9CBF-BF1B66A15EA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60D581-DD25-490F-9F47-8A48D69300E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6F9C3D-29AB-4941-B5A0-D5558EC7C33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FE9362-5735-41CC-9098-B64377A58F3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397927-8C6E-43F3-A2EF-9A4FFBFB590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563143-D911-45D6-8D4A-96255C0B0E7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1DC1A8-27C9-453E-A72B-93A33483867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2A0D87-CB12-465C-9524-E6890466B73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F877D0-4CDB-4B21-B745-10A5E012A06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F25867-3B77-4517-805C-841BA086367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E004D1-0802-4E14-A9EF-27C07207509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5BD91B-E2FF-42DA-A858-6A5B5200FB7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5026CF-03AA-41BE-A8C3-3644B765776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5748C5-1193-4090-81D3-1A762F358F9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9E3ED3-2BCE-44AE-B16A-575AC569723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265671-D3B6-44E3-B008-50E67D915A1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3EC08F-D118-4B77-9FC4-7556D3CBEEC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4824E8-1DDB-45A6-8BF9-25FF27F452B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5144E5-33ED-4148-B33A-941AA0025F8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514DB0-C1F8-428D-BFC5-DA99A202754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743FE5-CFC7-4252-BBB3-8E04DF409D9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6452D2-D0A8-44B9-88AF-27A51EACB8A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C4B292-E116-4B6B-891F-16A038F31D0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C2AC84-C282-4CF3-9467-A7DA7F950BD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1F0DF3-F973-411B-81EA-38B72B7DAAF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F506A8-1FAC-49A9-B6F0-B632E31D427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4CC946-7D54-4F92-9E4D-83D3FFE78F5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B870D1-EF63-4526-99CD-94101E5E886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DA0B2F-B53F-4F89-A1BD-A7B934E9486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FB2DF3-0B75-4765-A00C-C545A4D8C12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14CD63-203A-4D54-BFDB-520A4DA4003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2885A2-9074-441D-A2B9-DFB135CE31A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3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A370B6-FACC-4449-829A-E53D066918A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95A9AE-7B3C-48A7-8131-714B8B9AF74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2A76D8-A220-42F3-88F6-444A7BFAB3E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96DBF5-85D5-4C13-B56F-80A07C09921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FF9ED2-F39D-45C5-8D54-3B7610DDD53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DA9AD6-E0C3-489E-9ECA-71A311ED161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3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A0F724-5171-4271-BF1F-8D450147217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6D4F31-DB1E-4D58-89C6-C1A6FF24D37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2BB027-5EB2-4197-BE04-61F8D914AD1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D750BA-FAE9-4422-8FC9-3BE0C6A3138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1E2EB9-3C22-489A-8630-C7B57648EC0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69E53D-E8DD-4EFD-AF9F-525649CE77C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CD9D45-0874-4C06-BD78-166BAF7020F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9F5D55-661C-4A9A-BEB1-62D3A6AAD71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92DCF9-2B64-4DE7-869A-80FC6A25685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18D994-F4FA-43D4-9B98-572D34013BC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CD81E0-8160-488F-BD84-C0B78AB30DD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FD7861-D3B8-4C5B-81AD-E21E738E1CC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2787AD-E5BD-442C-AF54-8DDE93BB53C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7C5D59-F3C1-437E-9F0C-E798994225E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21C0EB-CAAC-4C5A-B3AE-682D98E52A4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20A2C1-FF2F-4A94-B48F-EB7BC2DDAAC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877911-DD16-4CE4-BEEF-9229519699A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051617-011C-4B8A-9E7D-80F50035426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986395-681D-4B5F-AEB3-0471F30DBCF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5E84D2-EE45-4A8D-B52A-4B0CF73C031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D742B8-48E9-4012-8859-8464EC637CB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3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727F4E-74D0-4BC1-BBD3-45BB55E4737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D40701-429A-425E-9E3F-F37FFDB2A04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DDAD19-D2D3-4379-A792-81354144A31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A59D56-52C0-402B-9FDA-7B598353387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3134F1-1303-4BEF-A586-AC26938E661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03804A-FC5D-404E-9FE1-94831D2948C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3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EDE020-D19D-48BE-B085-006ADA8430D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09BD70-BC6F-4872-986C-6F0B50309EA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44A583-D771-4960-B81D-B70ACBC349E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EA5CF0-4BF8-41CE-8369-8AB64040655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80691F-2936-4487-B56D-40A1EC1E893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06F839-058F-4120-BD34-2566C202671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8BF8C6-7841-4131-A59F-C631F5615AF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32A6B9-7035-4FF2-81F4-AF03EF07DDD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A6E08D-0519-44E8-9FDB-E2212D16684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0B7A42-45EA-4B45-B2D7-50F34AA3828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B9A6F0-48DF-4E45-9F7A-EBE6EBBA968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99A98C-2024-4483-A46B-02D99FEC5E6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AEFDB9-6237-4415-8BAB-08B4517071B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34A682-564F-4D45-932B-7350E45EEA6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2F2DC8-6CFA-4416-896C-4997925306F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D4F3C1-94EF-441B-844E-D085181A7F3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E199FA-C428-4536-BB0A-04A30B78105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E8224D-9712-43F9-8A46-22C875733FD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2B86B7-794F-43E2-8530-6C7DA8A7756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B41529-5C52-4E70-9E69-B2E34C44B5F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3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7DA832-428A-4013-BF65-9003386D6B7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DC0BC2-3CB4-4341-8EDD-A072A46133E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5A96DF-F476-4060-A932-BA54F2C7139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922963-3923-4BFA-A923-99144F1CF30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3DD890-2478-44B5-8DD6-C2F5270668D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55764F-3358-4999-AA37-93238D8346C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E5745D-AB3E-4D00-A894-01743744877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F5B35B-B073-4BAC-B11A-18225F3AE0D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B11380-F911-4E98-86C3-40B42DD4A34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3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34751F-F89D-4147-A7F6-079175721DE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6EA606-737E-4189-B6D5-096D0AE56D3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CBAD6D-359D-43FE-B781-AB948B46299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AF939E-4DB2-4AC7-8CF0-2A9B359C3E8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B0ACB0-F03B-4C6D-A20C-5785C1FCC98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A79B8E-B8F1-460C-9A7D-6BDBE67FFE5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3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95B255-49C7-43BA-AFB7-A34BA0FA06C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093AC3-9B76-4B9A-9A66-8FF6480F04C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C697FB-BCC3-47A6-A903-4E2A6326D81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20CD3A-DDB1-4BA5-8A76-3E95A1B6B65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176AFF-D169-4FC7-B0F9-73AB14E6008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D48B90-1ACB-4899-ACFE-7FBDB8FBDE5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3D4762-89F2-4999-A93F-8B204523B27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E1D013-25F4-4894-9FFC-44A43FCE68C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1DB1BC-31C6-4850-9B38-C7D611D5401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A9A15C-C537-4666-98D4-92D08844567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9A5B16-FDCB-4C6D-9ABD-E272232D7F2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960959-0F50-4081-A7FE-D005524E5FB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4CA818-7ED1-440E-BBE0-BEE8743A2E8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641D1A-4545-4B27-91D6-BDA91887368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664D61-E582-40F2-8023-2FF4947C5C8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20FC3A-941E-40E8-A765-03E257CEB7D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8A9270-9D06-4148-8D90-56958322139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B189D5-8EEF-44E6-8678-82D4BE0C42F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3073FE-42E3-4A1C-863F-3CD31016BFC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ECF79D-31D2-4375-81B2-347BDA25905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D06795-6EFF-4961-ABD0-47CFA655F50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D49B63-DA93-492E-9460-DA614F7FFEE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74443E-4DB6-4DA4-B969-30D2B65493F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8966F7-B236-4848-8320-40FEE5D0DDB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548747-1A9F-4CC6-88DE-CAADF9435B7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94926F-DB51-431A-A13F-FE8FEC52065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3CB82E-394C-49DE-9095-6C1F17E5233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A930E4-05C1-42CF-B41E-A181F29FE28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55CCBD-894E-418B-A17F-6B360E405A4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CA10E6-F337-46AD-9447-FD88669DC69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AC86FE-9053-4A54-8314-BBED039D9E2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BDF62C-4CF7-49F9-8CA5-6DCF29301D2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A8A9DE-F3AB-4B58-97EE-20712C28034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302085-26D5-4CE0-B576-99BD524A595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DBE767-1C4E-48EA-A60C-A23706E0C74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FA8734-0AAC-48D8-B4EE-08AFB1866AC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7E3EE0-BC6B-4DA4-AD96-D8241A0B24D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A41BC6-6035-4738-9156-DF4F4A5142D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B3F3C1-F13F-4EA4-9A39-DFFE8354680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18CE6E-E2E4-4626-BFAA-03DCAFAC58A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BDB469-6CF0-49B3-AE78-EE4CF20E26B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E8E9B9-9329-401A-80F4-5B60ED59F18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A0FF44-90E3-4E4B-851B-1A56E1212BA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503473-AE27-4BA1-B931-6F53D84F9E7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0A89BF-238C-45FC-BDA6-633942B1018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5B0A59-2063-4FF1-9656-E4043E23F66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160FFA-7CEA-4524-B792-941512C45F3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EAB6DD-CA4C-44E1-B9DD-57E3EF45859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E95945-918C-418D-A17C-C2406574F86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215101-D689-4F46-BCA3-DA912E3C5B6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E60F5C-99E0-4F17-8839-5FAB72A0AB1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1EF158-5734-4964-8FBD-298753C68A0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AB5BA7-9622-4AC1-844D-1A8386DC75D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C3AFC1-F938-4E24-B5A5-91D35AE9B2D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B96F2A-A58A-4D52-BCEB-5854ABCF9F6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43FF39-0B7F-4F5A-AC7B-9F3ED7EB37C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31BD18-7BE3-4B36-BEBE-2A6D8A236CC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A5BE95-9455-4193-96D6-70439B50C95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5B1FFA-1BA2-4701-86D2-DEC5EA7CBBD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3ECC51-3528-4476-8360-49F9E3CFD70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B8BEDF-7B79-486A-A8C5-8ED4F580983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C1EA27-FB2E-4629-87FC-D867824F260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B04B9B-E345-4E3E-AA3A-3B5FE936DCE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5E0F43-7F13-4140-9B77-D4EE6842503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DAE6E4-618C-442F-B45F-45F1B6F8103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E36533-5B7C-4985-A322-D816E6DF5BC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5F4A2B-36E5-4B46-B699-F93478DCA0C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0E228D-9A0C-4B09-BEB2-F7DB7AB39DB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58AC97-1823-462C-85A6-8749D44ACFA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4B700E-2F0A-4758-81ED-46B6020472D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AECDB5-450E-4D05-9ACA-756ADB6826E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9A16AA-5D4A-4393-8F1C-AA58A2827C6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B4BAF3-4711-4FC4-BF33-74B8570BA25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3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C763C9-1B9A-4C07-81B9-F290D9B0CC0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CF82D6-1D92-41BE-B94F-D3942352BA1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2357BA-4BFE-43AA-8DB7-070FD61A90B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D2E7B1-0235-4CA7-B181-0520D3E84FC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524673-A0F9-4341-890F-2499710F03C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4DECAD-5E69-4EE1-91FF-193FD9D1AFE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81AADC-D1D8-4969-A95F-32C5976BA50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4060B3-7567-4376-A65B-02217692FB1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9121AF-0D7B-463F-9AF9-305E93269E6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D0FC4E-87CE-4985-8FA1-530AAB3C6B9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5E9EB2-EA8A-472B-8BF7-7F8FDF49A5A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22D959-2776-4819-B3B4-F265B4EDB4E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BFBB59-A6DF-47AE-8E27-F4363C813F5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83C2D8-763A-46DF-845D-7362AFE96F4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A35B79-97CA-41D0-93E4-EBB7FF94CE4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2030E0-685D-4D3B-BC63-73CAFD67D41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891849-969D-400B-A22A-4273485C2AA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F422CE-FF99-424C-8AC7-BC932F2A96E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0AFA0B-0425-448B-8F5A-D6141B73710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6669D6-05D6-47B9-9E48-F894502CBD3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AB3C8E-24F7-492B-A945-11B1DF27757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246DF6-29B1-46F6-8073-4BE21EC10D7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2EF91D-4737-4F8B-A5C7-329C2FF49E4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C72EF4-A58D-44AE-A8E9-4CC0A86C00C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C8A2E6-3602-4543-9F91-376932B2E76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524F65-C377-4A9F-8BEA-1BE32604D14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DE4E45-6694-4CB2-ABBC-01E3DFCC146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6FCB86-4C6F-4AE3-9AE5-16CF109F140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2C0CAF-412B-4B54-87CD-6FC9F0ED043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9E331F-3A40-451D-8C5F-4AE0F0AE53A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3D4682-0C80-4ABB-BB3D-B83B17405FA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3B67AF-C929-4AC0-931E-84B592B51F7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008C70-9557-48E9-850E-01596D31D6C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3009F4-C843-48FD-A9C0-E47B540846B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570062-56CB-4037-9652-B26A2BC5570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385C99-9B47-42CC-84FA-FE0471CC80C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6344AE-9947-4E9B-A5B0-CC940F4AF4A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80FBDE-F5B1-411C-AA19-D40FEA67CC7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758CB2-8A2B-409F-9F87-75D2A443932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9A9D5F-0EBF-4B71-83DA-19E3B4EE33A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407A07-C90B-4461-91DC-2E278F376BC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A5183A-BB55-4931-9E6D-9B100665D6E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8249ED-2B04-460B-8D85-3837760978C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CEA96C-7DC4-4E5A-AD87-863B14D46BE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0F932D-F138-44F5-B6AF-AA30995088A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CD9679-BA4D-453A-BC82-78325A86DED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E02990-2082-4AA0-889A-BB87E942934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0733DA-6B98-4C56-84A8-D89D8C76FF8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83F3DF-35B1-437C-9BA5-7F4609A8346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4D3DE4-47B1-4170-BC5C-C2621BE0927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182717-4A82-4B51-98E1-F64B082D394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1C2447-EA22-461F-8AD7-F7BA6CB47F0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46B987-B646-4565-AEDF-BEBE3F38081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4299C1-4A39-40D7-85C8-014E2F7C1E3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77D2AC-0003-425F-9DE7-DB388FFFD08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0D74A1-BA95-40EA-83A9-EA7F84D0E73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F170B7-6FB6-4B5E-9962-82D0683F774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2E5DCB-CDDF-4D80-8758-B6F5043E399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54B5C5-752A-4B98-A171-A7D8F6CE166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93D266-E159-4737-9D79-B102F9F3E4C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B09ED6-98E0-4603-B1BD-300CF5C999F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80A155-4885-4B6B-B517-66C398E7489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C6046B-0A53-42DC-886F-DED3CD23114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9F2DAD-FE1E-4BE0-9C4C-B600C2EDCB8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4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99DDE9-690F-43E9-AE17-076D37B0644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4906D5-D366-428E-A85F-BD92D38B0DD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5C8135-7B1F-4FEB-B64D-5CDC89E1358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E8B3FA-46B0-47C6-86DC-65A0AC8C1B3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F9A057-2EE6-4EBF-94A6-BB6428C29E7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9F8C0C-B189-4427-8570-56951CC8378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4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8AB7E3-948E-4358-873F-AE858FB8E3D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96BCEF-9B42-40DF-B070-9FFCF2A9146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120051-0E4C-4537-8F5C-980C460D9E4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864104-90AD-4841-A06F-0591FD7B17E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DAE9D1-715A-4217-A331-0EAA6275BE4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904E8D-767D-42F4-B1E8-94155342A6E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C4F99C-7E1B-43CB-9514-8702BD3ED01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BF6E21-0D38-48F2-8AC6-908AE30BB48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E00BBC-8E2E-49A6-BDCB-F5E1625B17C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3A50DE-3FD1-4DE7-88F1-5FD79C748DF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6C117A-9A6B-46FE-8BEF-68F77978949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6070C5-A1FC-40B9-BAD3-1BCA57CEDAF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F9C04D-F423-400E-A5AC-0380BBB0131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62AAC6-2149-4917-8C47-D7BF47DB7B3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C545E9-F8CF-4CA3-BE41-BE29868DAAC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43CEC3-7DA2-4F0A-BB33-2AFB04A5BBA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458D94-AE4E-45A4-97BA-3B7CDD889E6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C80840-800B-4BED-8D8C-9DFAEFB4454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0457A3-CAFE-4FA0-BDD1-1901DBC4CA6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12EB2A-DE44-443C-95EE-37AC4E7D1CC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A893A2-3D66-4F55-BA84-84A234D8034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4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45A1B4-EDA0-4B19-91DE-7EB365A4681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6694EA-06E6-4E8A-9618-5C77A715670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893F40-A649-4D2F-B811-D36A400D45B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3FB796-09CB-46F8-9B03-09BCC4E5E21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D51357-9B45-48F6-AE7D-CD1D3D141AD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D0D7E0-C36A-4B61-A07D-7C5BD869005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4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B67020-F4AC-4E6E-B6D3-393653EA7B4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8E7C4E-FBBF-44F3-8B40-E95918C03D4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21E14D-04C1-4FB5-BA86-EE605C10781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8B8248-B868-4203-93ED-91C599D9257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085A17-C6CF-4166-8822-466D5A2F53F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412AC5-A7AA-44CC-ABF1-DFBE026AEB5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6D5C19-CE81-401F-830C-598BE13B426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31C60E-936C-4816-867D-10E5EF85921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194FD7-5366-4E02-BA69-26E102F27CC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1849C1-171D-446A-A78F-6269E5660EF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931802-5937-4138-8A07-E16A4C9B3DE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E601C5-A2BF-46CD-8D56-2EBBBE36711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B81FA1-ED7E-4AD3-AF7C-F80CC478996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9FED35-D7F4-4F0B-9FCB-84BF0813892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1434FC-63EC-4648-A86A-1D830A27816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A70A65-657E-4C61-A04F-3C79923D3CE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894237-7615-47AC-B7D8-439B5E257E6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2B2762-9CA9-40D4-A778-30B2FAFADDD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B77B70-A592-45BD-929D-378C334D7B1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87F3CA-171D-487D-8790-44741E98BA5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3A9E05-919B-4430-B1B1-87E03A3743E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79CE4A-449B-42CC-8598-DDD3F1D3EE6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AA7316-AA22-45DB-BD5E-87010183354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2A2210-B590-421D-B875-D6533D5C6EC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7E1F16-AA0D-4A63-8953-7914F0B396F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0B5D94-608A-4BAF-8240-07195FF026E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3314E2-DFE6-4E2A-94DE-3D6FB451615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06DA83-1F55-4DC3-A03D-FC39CED5D59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0F32F7-D54D-4EC7-A73F-22288B081E9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493AC4-90E2-4FBA-B812-C88C5A41734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265495-8A58-4261-BF0D-8E7665BBDDB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BE0291-5EC1-4558-9103-249818FEB2B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2BB27D-2109-4E1C-BB4A-7DF635BDC5E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C7F674-1DA0-468D-92D7-B34AECFE9F9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93B116-098E-446A-818E-60718F20356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26FD3E-7FCB-45CC-81A7-3ACCC089C93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69A5EB-79A7-4596-944D-BEF939E42E8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96DAB2-30A1-4751-9F13-2D4A697FA12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062341-196C-464B-B35D-9F6E6F21707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7BEF53-6320-4846-ACC0-A28DDC2A010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D7A54A-836D-4444-AB2D-7822DE7D086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EBEAA6-73DB-4D5D-81F5-0B027D4AEC4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9BBCF8-77E7-4D35-A51B-82A432D2A26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54B86E-A832-4542-9936-76CC84FD6C7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2FB7CA-77D6-4170-AFAC-5DC45B869AA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5001DD-F4F3-4460-9F27-4686F33821C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5ADEBA-172A-458B-8465-F98402C0BC5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D4CCEF-FA55-42E3-961A-7BDA3177F94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68BC40-592E-47A3-AB88-8C80661DBD5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6C9DE2-A754-4B70-9719-A83714884EF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8ADDBD-94E8-4E0C-9029-C243840A03D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E4D65F-D7FB-462B-B04B-42AB79A14DD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FE5863-E270-48DD-844E-136EA6F4444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B2FB82-7F8F-44C8-8FEB-931A26D0C4C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750D22-C37F-4DA4-8D7A-11BF3952697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DE57EC-7074-42AB-A684-B1EC14F4AB2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57F3D5-49D9-465D-A36B-4329573D7D9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EE3025-94EB-4A51-8434-DA9E34837E6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55E273-611A-4917-989C-1295F55E939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5C3661-A828-48A9-AFA5-76DDFFAC5D1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6CC512-6636-4433-B603-ED74DCF9C54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CB2B7A-0E2F-4C64-B32D-31E469A5BF6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308086-69B1-40E8-BE18-C5B98DEF179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27241F-E9A3-457D-B178-9A20E7D15B6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597C47-4B94-4B05-81B9-91A04898B55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A2ECD8-ECF7-4371-A09C-18E5D386E28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398354-34E9-4472-8EC4-9861000A1FC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85DC65-AB1B-4B4E-839A-9E4F2A142F3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FBE13B-F116-43A1-B2DE-7A19D5AB032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A3FBE4-CE31-4D8C-999B-A8F30038EB0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8306F6-A034-4C34-AA1E-EAF9CDCC28A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FBB4B8-5F1C-42B9-8F1F-EE574625B8C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5F990C-336B-4DF4-9E1D-189A280C366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290553-D5EE-4AAC-9F16-3F5B1104033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39197C-AE2D-4A17-BCB4-0D2E99F1C07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CAA95A-034D-482D-B412-A18F5D084CC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30DE75-0B17-4E9F-AA99-C0EAE852E27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239194-F3FD-403B-9DAE-9C8D1984E92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14C878-63B6-4CA6-B985-9A8F612362B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5E4242-081B-4DEB-A14C-6026212DC0A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B52B9B-27AB-44F0-8362-74C8CA63D45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B94675-1BED-4B48-BA4A-EBBD87306A6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134981-0B12-4766-9F08-73D94ADD740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EC461E-ABF4-4189-AAE9-F9AA179C5C9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E7AD37-D5D4-4C55-8C06-0319E67E476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09BBEB-73D0-4F2F-9135-56FD2D196AC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25EADC-A462-438D-B6BA-55DBB340ACC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DB7C71-70C0-4FD0-BE4A-ABF7646A842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B7954B-4560-4C6C-8D8F-58020B154FC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8F5306-09FB-4882-AD9F-254EE01CA0D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668026-7614-47E7-AA71-38EE0E3D63B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0D95FF-1D75-4EE4-A883-447674DED9D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82B633-7D5B-4D3A-95FA-9FFDD9F68D7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7A4BC6-2B6F-4EAA-B925-096815D67A1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3AAA31-45F7-4D6C-89BC-8676F4D01D1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1377FA-920A-4543-B7D8-7F4E57C8B37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A041DD-868E-49E0-9079-507BA11746B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12193C-FE73-4A9F-9F73-DF174216F2E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4A94DB-0432-4C7C-A037-A418378238C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9CE1B2-AAE6-4666-8737-B2AB77C65C6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33A24E-EA63-40FD-9DE5-3850BE3F230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46DE5F-362B-45AA-9BCC-130B6F1F810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159014-3CA9-4DA8-915F-8CDCC9E17D6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481C1C-AE68-4BB0-B5A3-C6D8F51CA45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F24966-0933-4015-969E-452870249A3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A1C94C-19B8-4878-99CB-AD94F62EA0A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4E18EC-0278-4D35-9E6D-5559B122ED9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34A002-61C1-453C-BC0A-9BE286CAC42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0F9832-24D2-4C31-A99C-919ED3E540C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3C9F34-8B7F-4B05-A419-F58D807A816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05BFE9-DCE1-4D66-A07C-D52C9D56D4D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59A4C5-B971-4C81-A114-02A62219291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8EA730-78EA-4F49-BF5A-196A9EEF1E3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BFB94C-CF74-461C-B961-B70B6FA4C52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C3A02F-B382-4532-9822-1D78D34CC18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02C913-3255-4C9D-A4C9-9247151051E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F9A17A-E53B-4559-B96B-CBFD498D091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7874EC-7E9D-4343-B458-43FE7BAFBE7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BCD7DF-217B-4593-AE66-1DC393D3142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34A3A7-47ED-4717-88A4-37D09B3D851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D94FE3-5C9A-4E64-84A3-AFB57370BCA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25482F-C5CB-4E7C-B2EC-6E4BAB7D294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5723A2-7C22-42B9-BA63-820E68DCC52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A2A6D5-99B9-4F47-8A48-DD28D0A6AC6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FDAF4C-B186-4F80-BCF9-D36F553B7E7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9B83FA-7D00-4AEE-AD10-C0E56C4FD25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ADC433-20B5-4CB8-94F0-BCA1BB5DEEB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0287E8-47E7-4DBD-B583-DA42FE16D1C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E62353-AEDF-4FFF-B32E-A82E010A093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A9A386-6612-4F1E-ADF7-2DA4F7CD39C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51E561-B898-427D-9910-C15DCE7D9D5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85FA67-B24F-4A47-9A8E-E5D6092A824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07EEA5-4CE5-4A63-844B-FC4BA2EF37F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8398CC-BAB5-4B54-9A2E-96B0E5AAC99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CAB58E-9BD5-405C-9C52-168F0D80B38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1DFE56-9377-49C4-9E66-BF7F0060EC9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311E04-EE50-4637-A1C6-DA909F123AC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9A8C0E-7A21-442E-817D-62A9A2AA4F8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7DBAD4-5BD5-47BF-9674-6030AD31180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8909E1-AB58-4387-B07E-C97A5225C42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444F89-DB02-4D6E-8702-E73D05AF7A4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A7CDF5-4FD0-4AC0-A2DE-CE5F8ED7265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BDD6FD-F227-42D5-98B8-A00E1A77135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8EB0DE-9195-48DA-B7FB-489E2704595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2FB98B-E545-456F-9B20-AD0E16E3D63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2D2ED3-BEB5-43D7-BA32-6D76BF47DE6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0FB7D0-D244-45E1-9B1C-E29DA606E94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111AC7-5018-479E-B355-4FC85A60E6A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431D9E-88CA-4139-BFC6-D1B3EA8A7B7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1857B8-41B4-4102-9F39-D04C42B8048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48B891-ADD3-456E-9613-CA2ACC5E4C4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91AF1E-7F03-4AA1-A067-87BFB345711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FDFC98-5D84-42E2-83AD-70E5EA16903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EC1F50-5E59-4456-9E4B-0D2145DF1B8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9E2B25-D631-4B7B-AE5F-407A2F35869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C6406D-373B-405E-B82B-A8BD019299D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946DDC-0F8F-4C98-82AC-AE65DA74376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918990-C9D1-408B-98BA-C6D86355E62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95E089-4081-47FE-9EE7-C2DEF05726F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FC0D55-90D6-4EB1-B76B-D51420F5008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0D72D1-B4E0-4784-BB74-CBA3247D88E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26C935-FBED-4715-AB4D-03CE76E8477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1E5A67-0579-4789-87D6-5D9C388708E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94F074-2370-4CFA-8CC2-E7A0CD6CF5A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7B0B14-90C6-43C7-AB31-D0DB95DCC55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7EF188-8461-4EAA-BCF2-E866CFF4A4B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F778F5-DC0E-4438-A356-010C35DD5B8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3D8CC1-10CF-4E5A-A786-1ECC0A01B6D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7EE7DF-3730-4092-93F5-E6ED682A8F9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85679A-D0EF-40F0-A935-111FAC20328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C46EA9-E9FB-4497-A657-6D959A05063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C312EA-BF32-4E55-A27D-8899319DF5D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A3506A-BAF1-4828-B675-A9D81CB7449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AD5AFF-B7F8-46F1-87E8-8FF27C88C5F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62568F-74A9-4605-90B5-83868BCF31B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BD5F51-DBB2-40F4-89C7-1BA031F1754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EA3D26-A642-464A-BAC4-0B4BDDB135F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784F0F-1FC2-40B7-971C-80E9A32C6F6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535FDD-1FF6-462F-A29F-CEF95573988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D7D5E2-52E2-43EB-BED7-F331E637D34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98884D-6FC4-4E37-9F98-1F6529158DA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C5786D-675E-4B05-84D3-50BAE5CAC71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35B03A-C2A4-4426-8AB0-6DF0A154973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6EC21E-2FDC-435C-A0CE-E23788F15AF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8CFA09-7944-4037-A0B8-67C43018286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A8A349-2AAD-4DBA-9EF5-90E16C6A462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521853-B677-4AA1-8DDE-3BDE52D9296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591E4A-7CFB-4671-AB37-A7D402F86DD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CF5999-C3FC-4FDA-8DD8-9C6E29F06FD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8ACC58-AFD2-4B11-B784-A6303B38470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B34EA8-FE57-44C2-977C-E584E4241DB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E252B8-C736-4518-A31C-2851CE14750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16859F-1AEF-4587-99DD-90D6207027C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6BB452-FC77-404B-9E31-C147F5D7921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AC25E2-380E-43D6-8339-7C54D92918B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5CCE8F-5161-4441-959C-173A7E33BF8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BAF6B7-7BE6-4D35-8742-DAAB5E1CFC3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C1CB5E-F6F4-4280-94BE-1CC59562D2E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DFEB79-A9A1-47F5-A83C-122C2308EA6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6A4391-E004-42B9-94C4-19C812734DB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4880B4-AE67-4165-A681-255DB457FC0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D6A5B7-1147-4AB0-AEF8-C82F4D5104E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A7A6ED-1940-4694-8462-9017A63B2B0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C43B25-6B83-4C46-9D43-D964749DB52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E2EBA1-7D8D-4EB6-BB75-5CB8D366047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C0E69B-361D-4D98-9AD5-C6431B7587B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64E5B1-DC1F-4AC8-9095-C8C357C9D10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4E64D4-9614-42DE-BE11-4CFCB364937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A1817E-4975-4EBA-B112-BC57C32DA2A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DB21EF-463F-4AE2-AC7B-1EA6F6391CF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C9BAD7-DD75-4337-99AC-3A11EA44798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9449A8-E761-40FF-BD7E-32A30919B1E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37C60B-94A2-45EF-A895-E95033EA9BB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973AE0-E7A6-46B9-B25C-B61CAF707EE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A2AFEC-E8A3-40D8-BF7F-FF8176CE486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5C42F6-86C2-4308-9169-1A360E21854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A95428-EBC9-48FF-8D90-5207647F18E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76366E-3AC1-4B1F-9496-C389668F1B0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B022C9-FF67-44E3-B383-B7B50E8DCCB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4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E46F53-8757-40E8-BA7E-BCBF8BAB45D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9A7F9C-1C58-4B25-99CB-E6000D4E2EF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6921E3-3564-42E3-A084-842E8A8A4A7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5C31B8-1088-4CB3-8F8A-5E1B87086F7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6602EB-C982-48B6-84EE-27E20C02C2A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ACB569-AB33-4012-8FFF-D1517AB0287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4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171236-A6F2-41B6-AE90-C31F8B1D1FE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D4E671-E8E0-4D51-B275-93AB4E70DE5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3BC962-4288-43F1-A212-079A7E9D196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B1239B-F764-4F9C-9AA3-8FBCD91B423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3E9036-7D74-41EB-A5AA-9EAA1619CC1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D9B9EE-BE19-4E83-8289-7A85D08F8F3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572F2D-3E17-466F-8D71-A21949688BD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87590F-5EBF-412F-AD91-13FE522A508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4284B2-61A3-4054-BA3D-0E9F451C742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E697C9-2986-41AB-B598-0E2F5B31481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BB5F59-31C2-41E4-9D6F-23867966C10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75E4D1-B3E4-4192-AAEA-13B991CE460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49ADC7-2E84-406C-8D84-10DF218A293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388174-51DA-4961-8876-CE615CB0EEE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239CC0-0CE0-4134-9099-CC86D5307A4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810473-A95C-4529-950B-9A5BF20F2FC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8853B5-02E5-469E-8A16-3C71C6A4AFD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D04C70-A184-461D-B067-18802A75127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9F0204-315B-48A3-89F5-678044E44AC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1200CA-1CB2-4E4D-B4AE-E01A627B363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3AB139-4CB0-4BAC-ABBC-E90A9760110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4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544F6E-1C77-4A85-BF40-5C46DEAB972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91965D-4CA3-4CE2-8A8A-B4E0248E4D8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F73771-0383-4480-924A-3962BFEE4E3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B06408-8953-4212-809F-01D24499030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27028C-6982-4746-88E3-FAB1EB2AA72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DF63BB-7476-4103-91FF-7E7AF10ABAD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6C454F-A744-4FB2-BAC1-CE176D38434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52FB97-BFD4-4A46-9F24-A333F802408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61A76B-61C5-4291-A51B-5DBDDB8AA15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F561B3-0932-4511-B846-A9D2BB04CAA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657064-BD6D-4175-8477-885E6C7526E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B7D2FB-0695-4660-8069-07CC26D3FA8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890C98-0BF3-49A2-A573-BD8029B1ED7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BBCB67-3CA5-496D-81A3-377FBBF94E6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3F2634-46EB-4EF0-8FE1-9E0B9AD400C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34D701-686A-4EC4-AD6E-19DD507FDC9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8BDC3A-5FA5-46DF-8CD1-82750D28575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583655-6B10-429D-AA32-345E0D49AA0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C1A3AF-9F53-4B63-B3F6-6045D38387C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0FA1C0-A4CF-4917-947C-93A1214AECB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91701D-F295-4F92-8E98-9AE097F663F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70DD2F-6324-4B51-BFEE-8D26EAEB515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90EC82-C02A-46FE-B205-33E6C3539C8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E47C66-7C01-411E-B15F-EF2124DD9CD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</xdr:row>
      <xdr:rowOff>139212</xdr:rowOff>
    </xdr:from>
    <xdr:ext cx="304800" cy="304800"/>
    <xdr:sp macro="" textlink="">
      <xdr:nvSpPr>
        <xdr:cNvPr id="4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3395B4-9B9C-47D1-8D18-C8D09772422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329712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6E52C4-4335-4BD2-AE45-BE57C7DC4E8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777F46-0117-4C96-92D7-8DF1FF44B62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5EAEA6-831D-4451-B2D6-32E99E48FBD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9F9762-9F90-4129-95B9-4B9691C09E4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57B2E3-69F7-4CA6-8D64-0518633E119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2E8403-4340-471B-BD75-60C332775F8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FE1F60-E269-4832-BF4B-69B35EB600B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1E7023-8292-43FC-807C-12F02674064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4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C8BF35-2E74-4366-BD0B-2F8927872A4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8994C2-00E9-44CE-9BB4-1B53106BA78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69C6DE-7AA7-4C6D-83ED-D0367FF5EA2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D37E7B-3DDE-4DC4-97FA-429477BF500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BA73EC-A614-4F68-9FE5-40FBC5521DD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527A32-E059-49A9-8A73-64A57EFA89E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4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EE3E62-32F1-448C-BE78-BC3CDA68096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9D3E9E-43AB-451A-A978-68C68C51295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43F755-0568-428C-987F-C6917E8792B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4C83D7-B727-46BD-9234-74F82BD9020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5154B2-8727-4559-A2C5-ECFC195709D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131409-50C2-4688-9C0E-4EAB343E738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BCBBB3-805A-4C42-A65F-3E3FB795E30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DBDE82-3456-4AAE-B7CA-82A67A621EA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B1704A-BC5A-44C9-BF74-065A7C1D0CC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6E9857-28C1-4391-9793-32CF0D39F54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1DB913-CCBA-474F-B97C-31A8CD54878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4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4263CD-A5D5-4EC5-9F49-CB4F0E0AC8A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B86394-ACF5-48FB-A496-D89B7BB457A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8BBBAB-9AAB-48BE-96C2-D4C52F8F4A4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C7DD87-C1E5-47B7-9C38-4D18CB99C96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5B0E08-6C8D-4430-8A94-66D89DDAD88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812ACB-ABB5-4DBF-9F08-E53B9843D15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19DC2C-0411-475E-B5F5-A3D7875BB26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AC9EC3-7A62-4F99-A5D5-604D501A698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EFC3B2-4D01-42DD-A027-9B6CD2A56FC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081E42-1B98-431F-90AD-873651712D7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53BFBC-9CC9-4EC8-92E2-FBEE7CC07F0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A6224B-5259-4852-9356-F7D17EAD0B3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5CDD06-1853-4335-9DA3-AF8DF1C7274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2BEFE1-1E32-4333-AD49-B7A71D4DB5B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2764AA-358B-48D8-806C-2A934A0CD73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AEFB58-34AE-469D-9C45-9D98D5AB15A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787C4A-E44E-4FCA-95CA-09AD98E4407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7E7FFB-BB0D-48E4-B077-40D56F2FC7A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88A6FE-223C-44B2-B3A4-514D19D3C2D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4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0E05E0-8B67-4033-A9A5-FE2CCEF7F30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99FDEF-FD2A-425B-9C48-F9EA17122EC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48FDC3-49E7-42F5-85E6-3791A823F47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052522-9841-41C8-8A35-4AF93DB6C06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588BC7-E45D-43B4-BE03-1CEB3D8B7A1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ACFC93-6BC5-412B-9C0F-613B7FFB3DC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4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EAC41F-F332-4133-9005-F4932469468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6F1A3C-730A-4F7C-9C60-717525C1F48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F2E399-035F-4D38-9610-6E51F4EE097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5A1C92-3A23-4614-89A2-B69A0DE13CD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FC0C9E-FAE4-4A80-8F6E-10396DF74DB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D5A719-FC2E-4F8F-BCF3-70CBABD3ED4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572FA9-860C-45A1-AF91-A1D32EBB265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4FA9F7-C2B2-4ADB-81AB-F2B213BBF58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748D97-5DE0-4FDE-973A-4E60E83DEAB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DCAB6F-3A5D-43BB-95A1-282592E6CC1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A921F7-3A5A-40FF-9714-3F285FA6720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4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30F1E7-8EF4-4A92-B8BA-814DF70D010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D7A8DC-F9E8-4248-B157-A3638EEE796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E859D2-65CD-4FE6-BD4A-06CED0AC580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E610E0-02F6-49B0-B862-CD5F421AC78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F41A4D-438F-4981-9B0B-72FA5115953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E81010-6448-45A3-B8C9-D97C8CBE715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2DFCA7-B36B-4E69-A627-64A16C7839B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839040-F892-4F74-913B-D5EC22F40B7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168369-DA02-4BB9-BDFD-46CDBB37B80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0E70FF-76A3-470C-ABEC-D944FBE13D5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72A72A-ED9B-4EDD-B856-AA525B7F648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DF3DF1-565F-4036-9F09-FEF7B8D9186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781979-EE2A-41EC-B799-F8DB53AE680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1452FB-7DD0-4BC1-B1FD-5C01ACFE8A8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E10CF7-631A-4A91-9D74-99491B43167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A4A112-0210-42D8-93C4-4FC03FC0431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8B5C99-6A31-4353-AC3A-0C55DDC758E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B39145-9064-4F13-BFB7-45A72C7FAA2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EA6D53-5F43-4157-B698-929596E8F4F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087F41-99CC-4E75-8E4D-68A2C9960F0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1FE3AE-EDE2-4DAB-ADC6-C400F19134C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BE8DD3-BE46-41A8-8442-46346382DE3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0A4870-7663-4541-B7FF-32665D3850E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A158E6-AA6F-4F35-9C0A-061C252E070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86EB6E-B2C6-439F-BE25-202DFC9C4FB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D75FA4-C382-447B-9BB0-FA1BF022EFA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BDFED6-9E56-40AB-91C8-19D9C63A4B5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DA35EE-22FD-4E76-953A-1F7FE9F4616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F72A77-5C22-45FC-8E57-FEC5A6A2805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7577B7-E353-434A-86CC-3411CD65FD9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045632-59B4-4367-81C4-5FAF98D2102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999CF7-E3FB-47A7-9EF4-EC663FE7A3B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B0003F-1F93-438D-82D2-A19D96D9BE6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AE24B3-CEB7-4B7C-BA24-7957C796853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D091E2-84A2-4DB6-9F9D-7264ABC9F1D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55A491-3B4D-4818-97EB-3E405EE0D92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DF66B7-2825-4EA0-92CA-845319BF474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B89E16-C05E-4DCB-9077-019D05A138C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61056D-7BC7-4F03-B9D9-668BC1D0115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80B927-BEAB-4752-9811-049FED1C946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E2AA19-92D7-46CA-B836-DC1B4869780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E10792-9D5A-4573-B1E8-A25850228BF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13950B-3D69-43BE-B6A9-B4780595C2B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5532B1-14FA-4894-8431-7E832A3617A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78CBB8-16D2-4D98-9628-793AA6A64EE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D4C6F6-37D5-40D3-881E-62B84D9133F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73AAFD-3958-4411-830F-C5A51003425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A0923C-60FD-4CDB-9657-9D4BCEA5FBD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AD7CAB-D3B6-4F38-B01E-302714C20D2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85E688-FE28-44D6-8AA2-4DF5A2CE719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F069C0-E9FE-493B-BF85-CBBDB7316CE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CE5EA6-A7C4-4AC7-8CF0-105BCB3EBB7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469876-FCF8-4F23-A827-A3A9C1AEC79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980BE7-F6C4-4794-8551-EBA3296ADB7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C2BC40-83FE-4417-A7C5-619B074CFB1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23D33E-763E-4A63-87AC-0610E373AD9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32B762-94E0-458B-B12A-BF06046E6DF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366A0D-DBC6-4AC5-8A45-E73AC63BAEF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429789-A77C-4118-A2BC-4F03F08FF8A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3B135A-4086-498A-82B3-7B1B386C312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CFFE66-7BAE-48A3-8F80-784022481F0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4E2AE1-8AF9-4604-A729-221238D17AF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5E4265-34B5-4536-AC1D-47449A1ECE1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086AE6-953B-41E4-A47D-9D4E60ACC23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D81542-1CA4-49EA-BD6E-83784B268EB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80A43B-1297-43DF-861D-92E55EFAFB6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B8305A-8139-43E6-B5D5-6AD3EE926B8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EF58B5-52A0-4317-847A-E76BBD703F8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82CCB4-5F72-4033-9EBF-5878F19D0B2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A3E3AC-2184-4CA3-8D1C-3A396E8D786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B640B7-85EB-480E-BE33-CAF5B952687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572605-8236-4F38-A2E2-DF96503A5E2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41D963-7669-4E96-871F-D5FF18F03F9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D0004B-F2E5-4E20-937F-34C9B647F47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AEC3E8-6CFB-45E5-94AF-E39C350D7A8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53A596-8244-4C91-88EC-29429339832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350B3F-5EBB-4883-A927-99F795992D3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59F6AF-E9B5-4849-A5CD-0DB807D02CE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B75FFF-8E8B-441E-87FA-7DE508568AE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0151AF-EE43-4D5D-939A-106E998DC25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5C16A1-7A01-4B9C-B1B2-0E4E90B893B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AFBE54-7E13-4747-A8CC-F2CE7320CEA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B31181-7244-4116-B7B9-A649CAC3BA2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FD425D-F30D-4BE6-9F8C-AB94C21AA33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774D15-AC12-457E-99F4-CBAE857A9E8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D59D42-B154-4E26-9BF1-C054ED7B233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B77DA5-59ED-4C1A-9016-7548849139E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4C918F-2286-431D-8B51-038A84B613D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CD912D-A23C-4F4D-BFD4-027CBA9FD4A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91BA09-C74F-43BF-9265-8204719D174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1C741D-0921-4350-AF5A-7E5AC5943E0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991982-AC0E-469A-95E1-BB56323497B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79AD23-018A-4D27-9A99-C2D4DE7364A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4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D09C23-F466-4E98-8B51-0E387976C83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FB78D7-2781-422E-808F-CF9FC344DA5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931E68-9E43-4FC0-8537-8DF83488068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C14AF6-0800-4090-9D3A-E457751D652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FFE4F0-A675-4A99-B308-2AAB8E0C938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E94895-CD21-45A5-AB36-7ED300DF101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4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943954-4FDE-4560-92B7-46F949D2ACC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68A8F0-B454-41F7-B01F-AC3D6CB5258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42CB16-556A-431E-A2E7-0378A2142E6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3878F6-9D61-48D2-8D4C-6702F3102CF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457456-FF8C-45E5-B64E-E7710DEDF60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D40761-9422-44B1-B003-19C7B7C0467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6BD94A-0605-46DA-A341-1D9D361CA2A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6B1703-AE26-46AC-BADC-B80562D6A98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1D89A2-CD71-4194-98F4-E9D8DD789AB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FA9424-5E16-4B8D-8B78-F5F29454D96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361075-1211-442B-81CB-06DA88E4903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C58EC4-673C-4AE2-B6D6-8EC812E8F7A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E52BCC-746A-4A74-BA24-99FD055EBFA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0A4CBB-DF74-474B-94A6-9003691A010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604187-78E7-4A2F-BC6A-03BD27CA4C8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ECFE48-7ADC-48A1-A539-17FDD437CC8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B23455-4C28-4391-909A-26613A41A19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6BFC1A-9545-4495-8A02-2762DB33E0F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4C0334-38CA-437F-8288-E278E4436BE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F919C1-9011-48CA-B930-418B7BD7F37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E7CDDF-F9CB-46C0-BFE3-4E9920E70AD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4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3C6B63-7BDB-4361-AA29-96A02ADF8E3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3E3BD0-D7CA-4361-9C93-F8BDB9DE1E5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5B7F29-5F8F-4F29-B923-E5A76CCBB3E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A5A164-6C42-4984-9984-4947F3499CD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749CB6-7563-43A1-A465-13B2037085A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BDED86-4A50-492E-9B84-75263CA4BAD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</xdr:row>
      <xdr:rowOff>168519</xdr:rowOff>
    </xdr:from>
    <xdr:ext cx="714375" cy="304800"/>
    <xdr:sp macro="" textlink="">
      <xdr:nvSpPr>
        <xdr:cNvPr id="4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E36A91-FEC3-4E03-8F87-0825D356D97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30519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01078F-9BDF-4BD7-853C-C87650A5337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1AE034-A5D5-4D7E-85F5-C66E86A58AE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8F904B-B3FD-4E2C-BE57-CF6B66FB87E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FE0C0E-B923-4B49-8391-1120876EDF1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A2A228-8D0A-4BEF-AA95-0A98F0FF3A4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6E00A4-AD9F-40E1-A02A-6B3B1DA01E8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58906E-789A-44A1-BB6B-A4CA357AE0B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89A0AE-F666-405A-B77B-A1A31454342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87CCF1-D3BB-48FF-AC35-ED33FB2F824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255760-B573-4F38-AAB9-A39AE4EBE52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C32E7B-C652-4CF9-B7CC-C82F93DCBB9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91B124-B257-47D0-B0F8-ED2203F8E50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A2B8AF-A4F6-4729-8273-58E799F2785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1FA9F3-2ACE-4FB3-82AC-1D6C4160B28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AF1E46-590C-4496-AC5C-F8339B921D5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B46752-9CD3-4B3B-8B20-9A31F99CE5C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8AB012-0A12-4903-903D-C9F6360F843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6B3814-5FCB-4246-A157-A4554EBB9DB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2B095F-ECF6-438C-AC34-80EDEBA71F3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0</xdr:row>
      <xdr:rowOff>41031</xdr:rowOff>
    </xdr:from>
    <xdr:ext cx="1216269" cy="1216269"/>
    <xdr:sp macro="" textlink="">
      <xdr:nvSpPr>
        <xdr:cNvPr id="4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05BE9C-A6AC-4B67-ABA8-1BA8722BF781}"/>
            </a:ext>
          </a:extLst>
        </xdr:cNvPr>
        <xdr:cNvSpPr>
          <a:spLocks noChangeAspect="1" noChangeArrowheads="1"/>
        </xdr:cNvSpPr>
      </xdr:nvSpPr>
      <xdr:spPr bwMode="auto">
        <a:xfrm flipH="1">
          <a:off x="8001000" y="41031"/>
          <a:ext cx="1216269" cy="12162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pt-BR"/>
        </a:p>
      </xdr:txBody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F48872-41A9-41ED-9A0C-68C1083E8CA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62399F-1407-4D0D-A2F3-A6402466493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4458B1-C475-4E32-BBDA-B0222D32412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F96DBB-1D56-4B4F-AF9E-D4A5E65B978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7D398E-C8DC-4D7B-935E-A82E1B98947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209863-0DCB-41A9-BDC5-A5C9FF6E0FD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0EEB14-47BE-4379-8414-9B89B974898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FCE9C0-30FD-436A-97CA-8A766BDF6D6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55CE1F-B5EE-416D-BB67-7356F9B4554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02D0C3-BF61-4DDF-88C7-2A2F71AB92F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9358D1-00B5-4DC3-A098-D44A85A3FC0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09A8A1-60E8-4371-AA5B-5FD7DAC30D9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E01D12-243A-4722-9598-39B63C577C2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D87E50-1401-4445-98D8-8F6BAC99DF4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B3FD3A-7F86-48DC-9067-B6BE1C17987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F564B5-D87F-4605-8F26-0D20655C598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D87211-84A0-40ED-8322-846C594E4F7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5D3323-CB35-400E-9187-93C3C97392F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C58D24-CCA5-4AA4-951F-EB662A9B3B1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9C6DB5-0862-479A-9A17-72230D71D71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02C1F0-F368-474E-A6DE-F49E77D2F21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A7E8B7-E280-4086-8269-15AD678D7F2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987E1B-A20F-4C37-A9D9-7A652DBCB70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B661DE-BA0F-4354-8A44-B762C59A7A1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4BF292-3FD6-497F-85DC-EF07414B31D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559207-6296-489C-92A8-1C0181C123A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7C19B4-8DDE-4F97-8C24-84F90DDE69A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4E3CBE-17D6-4606-8608-43E8D4F1785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C1E8B3-83FC-4547-A59F-C55387D946D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3B4181-2462-460A-98CE-CE68BB042F5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0202A8-4935-4B77-BC80-7E324C31E5A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524D3C-587B-4936-B8AA-484D5798086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A075EB-6DCD-4F89-BC2F-39A20D3F9E4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17F0BA-CA4A-422F-BC2D-D41288235AD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83B123-FA9A-4C0C-BF09-238A23C25B7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F05EED-DA96-41CA-8571-E197BF2FEDB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275D1E-44AC-4801-9F13-BE09D27CB7B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522E1B-7BA7-4D6C-BF28-887FBF2A75A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21D8AC-3489-4BEF-A7A8-B2DCB06712F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44AB48-88E6-4A1E-8A39-E5A7D273864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A218E6-324E-48C3-8125-4EDB14AAA73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C52D9C-B5A3-4093-BD3B-8E707CF9F2C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BC93E1-DF64-4790-930B-06688251F20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0E33B3-FC1C-42EF-92D7-533CF199F47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C091BC-E2BA-4264-9531-AB31A610688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86BD68-7C01-4424-92CB-A2617279A53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5F45AF-A05E-4AE3-8672-4947A61C173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236684-025C-4CD8-ABEC-5CC751AB18E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D798E2-053A-4D05-8A4C-AC835CDBDFB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E63D40-43DA-4FC3-AA34-3A0E48A1737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26DC1D-86FC-42FF-916A-03C7D03798E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3CD23A-8710-4D7F-8765-D85DE693376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4E2318-9FA5-469C-89E6-B20572164EF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E9AE1F-C155-4B4A-B4E0-573EBFEAB40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AF09A5-63F7-449B-8F81-EEFBDAE2FA6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AAE003-468F-4F05-B5FA-738E89E31D6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F9153A-A89A-47E2-87C4-3DD098EEBB1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211422-04BA-47FB-ABDE-AF818EDA6F4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312541-97A6-416B-8EF1-56C704322D1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8C54E4-2EC3-40D5-8C41-1773AE1524B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0E2BED-6443-44D6-84BF-7C3C0329116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C56FE6-D928-4FED-A623-A916BA67150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B00244-D6EF-4150-9135-FD4DA4AFEA1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8FD2D2-E5F4-451D-8A57-83B023D6AC9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834ECD-6C0B-4D90-8526-6A4E77BFDE1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B98DEE-2FE8-44B9-B06E-8752070190B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61BD8C-3F84-46AD-9E8C-B57C327D4CC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8BAE81-2C71-43CF-BF2F-D9707471FB5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0EA019-517F-4B1D-8039-7D4D5B863EE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47AE7F-1F47-4A6D-9CD1-E3FC85B53E9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15291C-3E61-479E-AF88-024C11EE060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4D68E0-C300-415D-98B2-2AA1CFA27C7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631449-8FFE-4887-8D77-4F0D85CEE47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FB874E-A416-4B45-9ECC-C38FC0847A2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B8A94B-8858-45A7-9956-7302AE291E3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7B98DD-D42D-4B1B-BA44-37591E5FD7B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D6C0D7-5E14-4AE3-B634-0A9F275EE9A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C36EF3-973B-4A1C-845A-B08E4255F02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DAD5A5-BDDD-44A1-A4AD-1F32897DB0D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B111C5-C4A5-44B0-AF6E-043BA851FBC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5EEB9F-5A11-4D7F-AA1C-835B2DF312B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4666FF-4120-430F-BC4F-3E8C3AED491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FFB7D3-5B86-4A7D-AEB5-9475E75AC93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897F29-291F-4FE5-8112-006AFD779C0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69A842-CC1C-44A5-8FE4-C7F65BE8E3A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E20789-E63E-4403-9A22-129D5731322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10C12D-5587-4673-B9C9-5EC1E50BDF1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B9B357-DB55-4572-AFA2-00F3EB1DC46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DC1DF1-109D-4117-955F-69F51C99943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261FF7-CA59-4F8B-838D-F9A4648E513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9116B8-9637-45E5-8C28-BE78AF3CC13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86EF7D-26C9-47C7-B273-A5A46E47B12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39C58B-7F0C-4011-A9BD-1417EF774FB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D51F38-1EF6-4791-8B1B-552CB0C6439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5B0C4F-2467-4F1D-A991-BA491913E68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54F324-BC44-45E1-8FB5-536D47BBF09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D72D6A-1995-480F-A0B6-E7C87552F21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E05573-0AA6-48D3-A1FA-664792575A7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999CB8-F5BF-45A1-A4CC-372F2987D32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7CB522-883A-40D0-87DB-E807FBF4903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2D72C6-96C1-46E7-A492-50118ED82D8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CF38CB-BB2C-4E41-9E13-66EBDFC6FEB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572DDA-6719-4525-BACD-E5F5DAE2B84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58771C-19F5-4540-B9A7-3F55A6FF343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4CB092-2727-409E-81D4-FF116D6BC16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33FB1B-F12F-4996-8AFE-042E3B0D88C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490DB9-C6A0-4CAA-B59A-95FE4CD7FE6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FDEC50-711E-416A-896C-06B53E1EA8D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BDF420-B56E-4129-B609-9F0DA255715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1FE4D3-5201-4B26-8E12-0CA358C7D99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D83A75-CEBF-4BA9-B4DC-1C5E0942BC6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554DC4-DE5D-4BFA-B5AB-2D8F47AB46C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CB95E2-07D8-44E0-805B-268DBBB43D8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FC3589-1D66-4162-8A04-CB1D425C0D0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51EFB3-E30C-4CB7-9417-752D6A1FA58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D86260-127A-44E9-87EF-1815581ED05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CB182A-D330-449B-B58C-319427243C7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321218-53A3-4DC7-8F94-6437B442057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6C22EC-8C4E-4416-80BE-16A4F7C95AC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52FD51-268C-4E47-A62E-C9117838BC5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8CEB86-3DA1-44BC-83ED-DEC2B5E38C7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B41028-8E6A-49DA-8A56-C38F80A442B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9EC777-58F3-4519-84A3-28674D0FAA5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1E63AC-112D-4771-87AA-68E7F6D3C74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AEE1F5-AB96-4FFB-809F-CCE8E17AFF5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06F13E-CC05-46E8-B283-1384E6BCEB1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3FF29A-544B-476B-8013-4C42FC980B1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7C73B9-18EE-4803-BD9A-6C2697B34BB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727537-6AC5-4303-A680-10DC4B41193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7F50D9-6AC8-412D-9649-70B433F3035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A1CB8F-3183-4FA3-8C68-7019FD76069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F73942-63FA-4EA9-BC5F-D60C62A68C6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4A2331-1FCD-416D-B139-01536437E7B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9CD24B-9BA1-4CDC-9B4B-FD5B2CAAD89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EB8ABA-3B4B-4F50-A815-C093D0019CC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02B1B2-1FB7-4ED0-AC7B-CD444BCFAC1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4459EB-FCD3-48F3-96B9-25823EA547E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1A0876-A0F9-40CD-8BEB-99CDB7C7724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EABD78-719D-4026-907C-23BE105BB8F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1C505B-0AD5-4981-8866-35E16A4070F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9842A4-6B46-48BE-85E6-6311CA9D10B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DBAF56-32CC-42FF-BB35-D6CD8C72833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CB241B-B9F4-4C71-BAB6-4C525311CD3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B418C7-7A2F-4BB0-8A27-37B6BF658B8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3579EA-614E-4330-83B7-2B3AC7060E8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86C55A-651A-4ECF-875C-AB70C945CD0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6D3CA3-175F-479B-867D-20A491AEE36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5F1B6A-E62B-4BE5-9BAC-061FDB7C80A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E13DD8-97D5-4AB8-B5F9-A428ABF319C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30950D-0F8F-4C5D-9026-AE9BD4A7D42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6E826F-38A5-4F5F-9D89-82E3405ADC3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B1FDAF-D356-491E-A1E3-58E69ABCAE3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BEC1C1-2866-42F4-8BED-5D42ECC6600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525643-41F6-48F6-993E-81D007CBAE3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3A6E4A-09BD-4284-BDEE-50B61817760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5898B1-4329-41F5-AC6B-F9846983B9D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29FC1A-2CB5-4B4F-AD93-78FC7EEBF65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B09534-8A94-43AB-9018-5DFA46F57C2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7BC7FE-5370-4026-A81D-32BAE7F7844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46C571-1FEE-4CB4-8108-40E62A5CA83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0950B0-C69E-4B0E-8F92-5053704BA6F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63FD84-9C0D-481F-85E2-E6696231330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DC23DC-2821-4F5F-8F47-D871740B16D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D71D4D-2FA2-44C4-A5FA-4BDEC1B4120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D67CFA-0249-4FE5-8B0E-E07C19A170D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220EF3-2D74-4DE6-A413-F55561B935F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E2BD03-C611-4793-BFBF-175A05DED94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C036A3-141A-4C78-B054-42EA0284052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734A93-2B10-43F9-8CA3-D135A949A07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E0A355-2F0A-4CA7-B1D0-1288A2142C3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47ABA4-E834-4532-B647-19A925B539F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CB70D4-AD89-4479-8F83-1645928E586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D77079-0D4E-4E98-9735-8BDD7702D41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DA631F-C342-4FD4-98DD-E74932FA7D4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395460-2BA2-45C3-B8B8-447D932B253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B0FF86-32B7-4EA8-A23F-0DBC47C6ECB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C36737-8B15-48DC-9A12-215F37437A0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4BEF77-CEAB-413A-945D-750607F6E8A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BA54E9-BB68-4F86-A615-B6CF503DF6A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3AC855-2019-4FB8-9043-39655420B51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F441CA-4C9E-4BBB-B756-E00521892F9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218500-17FE-4212-BA92-26B65CF207C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21D461-794A-448E-939D-2DDF2382A53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0960E4-E2D2-4BC8-837E-5FE0CF27221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D202D4-A085-4B77-A0AA-A4D1B12E97B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83D1BB-5F08-47C2-9286-3AC186E4505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B32474-766A-433D-8624-23B9CEB15E6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F8CF25-E6D3-47B9-ADDB-A8BF4EEA3C2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D76C13-4935-410E-A832-132B5FCAFE6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255228-3FE4-42E8-BA02-62C1C29FE58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AAC324-3257-4AD8-AB12-217C746A844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484D43-B56D-494F-943D-4E5C73A4954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8C55C5-8B82-4740-BE4B-09C43CCD028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46032D-BF08-4C2F-BAA7-6ED1EFB6262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F7EC02-1E53-4485-AFE3-5489A646440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B4F8E8-DD47-42A8-9D4E-7CA462C9E92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B93BFE-B8DA-4EA5-BC60-8165526275E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3FD29D-261B-4E56-BB74-FF0C3552084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52BA78-6DF8-4485-9A60-7247431E7E9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5B46D7-7161-49E8-BFEA-66EE39CB550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FF4D4C-DCAF-4D4E-B0FA-5A2CDF8937C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E296FA-986B-4AB6-80AD-CA9BA58C721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331DC9-145D-47F3-B8B2-38892168A38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DF3B11-D7A0-4F03-A1AF-E64E1572345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569603-95A4-4BEC-8C71-4225F7B120D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8D62C5-8F9E-45DE-A2D1-9F3C46BEACD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E140E1-BF59-4C02-8AE3-7815824A6EF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EDDBCB-54C4-4027-91C5-BBBADE0B187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5BD660-8505-4C4B-BD5B-2AB0932D4F6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DF9025-FFC3-42CA-B5A2-811BB36BC64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DC8996-5561-497F-91C5-5D8D248C2BC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E2ACF5-1036-471F-8C1E-4EA656E4279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B1AC7F-A064-4269-8194-6FCD80E347D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52C7A0-D242-4BE4-99D7-11BBC252627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BFA760-978F-4AD2-8EA3-8E875C5F7DB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490BA0-D215-4770-B925-9BB1AA86278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79977A-4E9B-4B07-BE15-09538D6B22D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982020-9AD8-412F-9276-7763D4CB3F2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8451FC-A4A6-428C-99E4-4F58B1C2962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9B3E02-666F-490C-BD53-E04B8A697C7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AA36A2-26D3-4F13-9EA9-35EA14FC5CD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D3C9DE-8F7D-44EB-BBDE-4E2E4255136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8CA586-26A7-4987-B87F-A3D28CCB36B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4192EC-8898-47BA-AE71-5BD7774B2D1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273E64-17F5-4881-A378-B9BAE5038EA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A32D33-2007-48D1-9844-C73DC07D3B6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526385-D32D-48B3-ABEE-38BE3BFC6C1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5AD47F-D14F-4FA8-8A2B-AB582EA03EB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B5A5D9-FF73-4CC5-98F4-1C127A29EAA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6EB925-CE60-4F79-8BCA-21F0B107728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E06827-13C7-410D-B216-042184DEE75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AF1B2D-96AF-4D64-8F8D-04A9D8A0332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F4C0C8-949D-4460-86CD-F2D035B834E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99C682-E43D-4C47-AF48-3772D0B5C06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C5221F-6564-4C32-B8C7-ED8CBE35989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FE2D0E-2543-43B8-A682-B7F18085912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E567A8-8F96-4EC1-B308-3230D218531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A7C957-DCC1-4F55-BA47-B586FE7179E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33D69E-24C5-4BD0-81E3-BA2C7FAEB8B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D4F899-C425-4CE4-A4A2-91C49D22F4A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F0D796-5712-4BD7-83B1-F5AC1F8CC79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F25B4A-89F5-4A54-B62E-51C87D00F89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0B5AD9-A998-47F0-83E3-67EEF69969F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69D950-1604-4DCF-8C45-59294CB4DB2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29832E-48E3-4B21-9217-89108ED68D2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45F10C-691D-40BB-B322-183ED0CEBC8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4D7D54-EDE3-47C4-8DD5-CBBF4DE044C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BC09DA-1B6D-4962-A48D-0406603C3D9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6D898A-DDF9-4212-B06E-10C587C1C68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51050A-B999-448F-B8C3-263A0407FEA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50CFB8-3A25-4E95-B8F0-3EC365A1801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0B8FD8-E9EE-44D3-A3EF-6FC76965A4B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397E35-3C68-4D45-AD82-BC2762CB2F9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A49E22-FC3F-4392-8036-30A29A3212D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235F22-3344-4F43-B792-BC60F3CA0E2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B890A5-125D-4046-B159-1B196397B9D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69E02D-ECC2-48D1-A5F8-A3263939020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A407ED-2765-4BF9-AED7-7CD397B9192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81F3E4-3A97-4181-9E1B-40296F43927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536533-7CD9-4B5F-8FC0-31D9C09D617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BA2F10-4E31-40C8-8DD0-3401C3E36AD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9EBE01-CB0C-41BB-959F-02D01203627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57EF55-E7DD-42AB-8AE0-C2D58D41DEF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831390-06AC-477D-B83D-EE07A22A92D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C405FB-B727-48AD-8024-C987D9D0878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CB8519-B648-4147-A34F-28C2C439BC6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7C14BC-640C-4275-A3E4-AF76F949C71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98B352-6991-4583-82D6-2B70A949734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F1063A-E7C6-4CAF-B83C-3C758742C38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25888C-7661-46A6-82D5-2F557487CB3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F5923F-11A2-4419-83F1-2E3B350BF36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697271-5C23-4777-90F1-3769F9461DD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9AA9C0-A2EA-4E83-8E61-6C178739C3A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8C36D0-B07C-4DE8-BD66-0DDD003225C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CABD8D-2F3F-4E07-9910-4B6B1CDAE28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950896-DCA8-4E1A-A559-BBA5EB7FB60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78B3D2-0E6C-44EC-A115-393E8EE7335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7FBE20-0421-43E1-ADC4-1AF931D2BF8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38B684-4475-4D17-9427-419B9F2E4EA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594FBC-D96A-45F2-A698-93401E2ABDB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A239A1-1FC1-4D3F-B4FA-B31209C0055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AAB4DF-2708-4081-896D-2B0ADBA2ED8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0AC58E-8C4A-43B7-A385-9D5185D339A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E2B869-3ED9-40DA-AAA9-AD6AAF7DEE1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54A6FA-4E4A-4437-95BB-F30E700B4E1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57B773-BA3C-4664-B9B4-0771FC56793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DAFC4C-6F00-4486-A46A-98106E4B93E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A6BE00-1C9F-48BC-8FEF-226EC5E9595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0BED3F-80E1-4547-96CB-6B88D724AF4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2CC994-66F6-4082-BBF4-FFE7C0C24FA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0DFF80-3453-4889-A596-4B587172D9A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4DB9BF-F09F-499E-ACD6-969DDBBEDB5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1CCD27-FA3B-41E3-904D-58B513B7CA5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D4D211-567E-4D23-AC13-4F7C8A07B13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7FD932-F50D-47D9-86D8-46D01FCA1F7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F5360A-D1C7-497D-922F-1EC594CA08F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86DACD-F533-4EAA-A68A-3946886743F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D5563B-669F-43E0-956B-106EB0AD5B4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271D46-2683-4B29-A72B-BAA9EE7F8D5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6A3A2A-2C8F-4C9E-A854-E3E6FCE0C0C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8E13C0-0BE0-4B3B-A5D0-6C99241341E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027879-35B0-4244-A237-6925ACE6651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798CAD-1172-4E84-96E9-15E7E27B44D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78AAB1-277E-4E56-B700-60198152011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96CF80-C3BA-4392-87B1-3BBEA1E5E3A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50E5EB-4431-421D-B714-751D7618824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A94FBB-0E51-45A6-8D93-A15BF37A007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C7DBD8-87AA-4D7D-8ED8-A912269239D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5B461B-A0DF-4DBA-B13F-D43A689A206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CDD8D2-4A5C-462D-88C7-CE75674021E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995EB9-A68F-433A-9621-3C2B5E4588E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346242-1173-46F0-B2B4-A0E1125CA4A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09C132-2F21-4301-AA46-3458664FC65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440BCE-7F16-45A2-825D-3011742D8D1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AC7987-A860-433C-ADFD-6EC2AC7C8AB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F269A2-CF7A-489B-AD78-89DD6FDC4D5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380333-CCCD-4659-925D-DC362024960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6B8694-A2C1-427E-ACF6-62442AB80CC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442A7F-BA11-4526-A5F4-3E26BA504D1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64F8DD-653B-4BA2-A561-A769D6F74C0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699954-70A8-46A0-873F-652178DE4C1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95BB9D-49C2-4CF5-929E-00BBCC3A5BB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0DEBB7-C8B4-45C4-B57B-2B554DEDBA0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28EF70-602D-4E91-8D99-8131E772821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AB5728-9654-41FA-BCB9-D15A8D30AD2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6774C8-5D35-4B41-8C79-EDCEEC1F020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2637FD-2389-4E0E-BA04-3D9A912C7FB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E71C48-8A81-4273-B719-D421FB39E68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E04695-8D67-4C9D-A9F7-25929A0638B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AC2441-E780-4857-9E4C-5C33EF45A98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C62F45-99DB-4305-BED5-1D4DBF7F090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113782-CAA8-4D91-BB3E-2EA7F2BD8DE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E2E5F2-3C50-4081-B651-E44983E9236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98571A-CECB-4040-BDD6-77D6752CB8B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CE47E6-5359-4582-BEAC-67B83CE20AF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815DB0-1F48-4DAE-AD23-9DD64813634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0CB993-5420-477C-90C5-CC81F0D35C1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A8C58B-768B-48B6-B83E-5DE18FB1FAB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7B6FEC-5045-4A9D-8F73-5C95E0EAFA6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BEDB91-9818-415C-A649-30531A0F74C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DC6BC7-4A28-4E9A-89A1-99B0227F514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E02CA1-850F-4B18-B11C-FD712D7B146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222214-9102-4C94-BF5F-3804CEBB90F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BE63F5-12CC-4FA4-B3A5-90D14F495AF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CC0D47-428F-4443-AB84-9B8F461FC92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DCEC08-6B33-4831-AF9E-F948364A917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7C779C-BFB9-4696-AD5F-E8441974F6D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D9DF91-116E-4A0E-8D86-036C925CC27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C47C1C-9A1D-4022-BD96-4B014E83286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2BB8DC-3FF6-47A9-9A01-71C145B1D43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F10DB6-C5B7-42F8-8DD0-6958CB193E6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E3DFC8-605E-48CD-B2C9-2BA2A08C126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47A325-DCF9-472D-A3E6-60FD9569819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AD307E-70BA-479E-9348-5A515883BA4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28BBC5-9D2F-4C83-BC7C-7780D71A4E5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5C98C8-5F95-4048-99D8-61C0980CF14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EF0FB0-C9A7-49D7-861D-6DC95B9D065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D927A0-7726-495C-80C3-8D79BDDCB9A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31F02D-07DC-4670-9CB9-9AC4AAC4763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08DE08-BC80-47F3-9325-EE7E00D905F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A0BE84-CB67-48E7-A5A8-FD48C5F0877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A1BAB9-C578-413C-8A8F-DB5131CD9AB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8CBDC3-182C-4816-BB46-7AB044DC66E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4BA4EB-2BB0-4ECB-A985-2D3173A1AB3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226EE9-0559-4177-979B-747B4CB6BB8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4FF0C5-67E9-440F-AA80-7378BA83072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17267B-6708-48AA-A2BD-E9108876DC4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0707CA-7FB4-43FA-A4CC-CD111D2E85D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3A97B1-3F12-4510-9AFD-F5B08B8DCB1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D6D791-3FC4-4F38-A74D-0A157D1FC60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3E28F3-A88D-43D5-B9DD-78F51A5350F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C416BB-900C-4081-A3FA-9C3BEEAD63D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C2B11E-A8E2-4786-BB9F-482C7AD8A76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A40B4E-530E-475B-9223-3ACD8A8117C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174F8F-BE00-457E-A279-0FF44581CDD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A12127-D6F1-4667-A09F-8506CCC6B27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7CD65A-1AF9-4235-85AA-D4CF2AB6904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30A04A-E8C4-447A-9CCA-3B2E98238A2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296FDC-C88D-4CB0-B4CE-5A515DFD791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8F7F22-E9D0-45AB-AA9B-1241CEBF360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50B875-DAF4-4559-8045-BA0EF1FBC6A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CBDAEE-DA3A-4A63-9AC2-7C6AABF122B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D7C168-3DD0-40C2-AD12-031DA2FAA45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51AA10-2FEB-4C86-AC3D-66AC7E32E5F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4A2001-2802-4CAD-9BF8-869F3527129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B894C0-55FF-4AFC-B6D5-88C035CF1F7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59DF28-C22B-4020-895A-1BE21C53BEB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4B75CD-0863-4305-BB62-68FF6B26232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AE711D-1124-45CD-81C3-EBF1CA2B9F7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7BE364-1711-4BC5-9D5B-D7EAEB11E18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C627B9-5C00-42F2-8EC0-5AA7408A26A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97EED2-A017-4EF4-8042-DB5AA8D54B5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FF98AD-1035-40A5-8D7C-EA00828E474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E855DE-3A07-49B1-8729-D7E6B04246E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090719-DD2A-4A21-84A0-2703BFB7D97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B8EFE6-C532-4C3A-B17A-0E6405F0DC0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0F6311-39D4-4E4E-A428-B51DD19C5B4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4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5EEE11-FE59-4592-A504-084D0174D0D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17990E-DDEC-49B2-A99C-09C4C8C775C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3B2224-83C1-4E04-9416-5620C741A1F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62A1F5-7B54-407F-86A6-33E2F22FECF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7A96F9-E1F3-47A0-BF05-186E722D649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B93761-F047-464C-AE14-F922CD404E8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3590EA-799C-4846-924C-A78CFB2E88B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47C205-4D36-4996-B36E-59705C686B0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7CB6BF-0220-4546-BA9D-C1877C5CB0C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3AD60D-D057-4BD2-A722-2AE1670E65A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856888-846C-4834-AAEE-27E019D53FD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880E2B-07F1-4454-8F14-70003F3878F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2BCE60-C63C-4B44-94F6-7394597694A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9A0F8C-E37B-4095-AEBD-AD5F883B4D7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68D1EC-DA4C-43BD-9024-1798D27A1ED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1509C5-A236-4872-B16B-35306682B84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0DD47E-3ECE-4638-AD5D-6EF6DB61741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A52BFC-2710-4C74-80E8-DE9E5FDDC3E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458CD2-4A2D-4E4A-9745-8F00651FE0A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D92D78-2E0F-4C1E-A122-054DA989DFF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929385-11EF-4B02-8515-811E13C2655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EEFE5C-CCC7-4268-A342-60BC8DEA9C1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D6F300-704C-410D-B3F8-5B72236CEFB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3E59FD-2ABB-44FA-926A-27BF056DA6A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CE7E93-9EEF-4801-B611-9C860600ABF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2DA2B1-E3BE-4DD4-9A7D-3D8EA71D557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9C9D07-AAE9-40C7-940C-58D9FBEA011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4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E3EFE7-BA92-4E07-9490-6C0A0030F99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936943-093E-49C8-A52D-A444B932686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8B4CB1-FB65-429B-AB0A-3AFEACD30A2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342239-F9CB-4300-987D-9B745246167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BFF483-101E-4B36-8429-D58BFB2D97D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51FE49-E1E6-4906-802B-0CF847069AC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419947-54AC-4D58-9440-49C4C5DB9F4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B5BCC4-3048-4B49-A39C-3C3152535A5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3428D5-66C1-48BC-9F3A-A3496C7A470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C60E6F-8FD0-4486-8D1C-46E145C9B05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02B60B-766D-4C30-9ECD-8867B39FDE3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06FCE8-83DC-4814-B841-1B6597DE602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AFC74D-DDA6-40DC-99E5-D27F61118A7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654D08-C7EC-4A6D-A1CB-D8660392766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68A65A-187D-4FB3-8688-01585E2C549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BC74E2-5DA7-4EA1-806E-9AC070410CD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B159EF-A749-4866-962B-658F6ED23A3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1A91B4-D825-4788-BB21-07CE3F95244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EE8590-76FF-4A67-A915-2D07A172AC5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78334E-4F72-4D49-98C7-A84D9E54C98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E75F68-209E-4FF6-8922-7CE8FC9C1ED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3BC207-73A2-4F97-8690-D0B173BAB72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D067E5-B8A1-43B1-B1EF-E326F93F6EE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B099F4-BEAD-40C7-8F4A-FC5235212B3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31D3B5-DD28-434C-B74B-BEB15ABE16D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546F97-098A-4A1B-89D9-148F40FEB46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A4695F-1D95-404B-A2B1-44BBD6218B5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78EE60-6763-4422-8C3F-682AD3638A7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C8DE91-AAFB-4C91-99FC-7372602045E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31057B-CD11-44F3-9E3A-97DDCD33BA6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D56E46-623E-4C68-872E-CB7118E3980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C826D4-EDAA-45A3-8B71-D5B6167A742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8FEBC3-1001-4407-9891-4E31B8D8960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1B6B62-B8A2-43DA-A2F5-BA8636AF6B2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FA8827-EFC4-49B4-9497-E64807012A7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6F6AF7-1E9F-45AF-A816-96A736BFD7E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DC3710-1DC5-4506-AC2C-10157D624E5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AFF68B-B96C-4B39-8395-12BAC31DCC3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CCECF6-C7D8-43D9-9582-6F24C965D14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94D2C7-05B2-43E7-99F1-A3448C1DB93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3C61D6-CCAC-4CEE-928C-5C0857EBA05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0771E9-38E3-4697-B6D4-050B01D01E5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83A591-AA35-408E-BDB3-2B819068153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E00046-7B60-4A94-AB50-7174C74D85E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4C8B92-2F1D-45A7-B5CE-C41B303FC4E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464954-9CC8-426B-9886-A611EE99846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1DCD96-19EE-42BE-A63D-82188DAFADD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E2E61F-3BEC-4EBC-9DCD-BFBF939698F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63D058-887C-42B4-A598-6379C5354ED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1237A2-BA9C-4172-B11A-BFBC6133645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0A353B-2D65-432F-BAFA-8DF684E39A7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09DD5F-6249-41A3-871E-0BC62C6C8A2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35B4D4-54A5-4045-97C4-D5CA629AEF7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F281D1-0C3C-4CAB-B9A7-27B7F6ABDAF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2E8682-8E37-4EC8-A9EE-8268A54A734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0089A1-5A22-4C67-AAE7-8426DB49303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58BB35-24AD-43E2-AC19-7F43FA413F9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AE042E-E2FE-460D-AFAB-821D2E15BE1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9F8BBA-39C1-4415-B647-92857E391D1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63E1FA-CB26-4D54-A0CB-773E4B58CE2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EDAE57-CDF1-4B5C-9752-5C5F3F0609A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DD8A66-D1CC-46D5-BAE5-138FB67DB06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4F03F9-A923-49DB-A7C2-5973278EFA7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DE2594-94B1-4873-A910-08C485EF565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8B055C-DB37-4278-88BA-52F1E469040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0994EF-9EA6-429C-9547-88E6ACD06B0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A73D36-6CAC-458D-8202-2F96D59AC1C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6DA0DA-9FF7-40DF-88D7-5ADF1E4C461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BBFDF7-894C-45F3-A223-D2C150BAD71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87C601-01BA-4396-8197-82FEA8B8C20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CDCFE6-B4BC-4482-83A7-DA22486CBA2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588783-A60E-4EC3-93A7-8501D960E37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1FA033-1E1E-41FC-9206-593877FD856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BE1951-54A0-4F2E-81B7-46D6A26288E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971493-7321-45FE-95F1-0354D00B05B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B5CD7C-4D62-4F62-A983-4977DDFA212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AF3945-7CAB-474B-85C1-53426BCF896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8584F7-D7BF-4ECB-AD66-3636497F1DD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FE2D68-F905-4444-8CF9-C0533F6D53A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1F12E9-CF17-414B-A061-4B59F6A25CB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3616FB-D90B-4CE2-BC1F-03C89FC9A14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8E2F17-F25B-4AC7-A4DE-4CDD3F918B2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119FD2-EA48-4692-9BF5-27159CF5BDD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BF76AE-C28E-4C2A-93BD-B5E43A1A62D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76E284-8EBF-4511-AF2B-9EADA7A431F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6B478C-DF08-412D-A709-2655CC87B7C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16F144-7741-411C-8AC9-43758224040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2205D4-7874-475A-ABEC-1AA1048C2E6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B869A6-3D87-4EDC-A678-2F0CB1F51EC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D181E1-E482-4ED7-9876-2D376916774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F3816E-4C69-4237-BF7E-363FD654458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D2886B-4B53-40BC-A270-68B2BCF43EB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40B6D9-9365-40FC-9894-130875D340A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82AEC3-C069-4146-8DB2-92B188C37BF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D85F14-D1B2-42C1-B811-B344645B8E4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826F44-6378-4AC2-9B6A-E815D5E0373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C1434B-9003-43E6-9928-46C4FAC19AE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3FB1AD-B0A2-4F3F-BAC5-5F1C1DC6E2C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FA3553-3F19-4170-A932-5CEA279776B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5756F8-E3F3-42F6-B9FB-D470CEA01E5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E24C53-980C-40A7-B862-F0558972257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825E47-72F0-401D-826D-D1F0B4F44B6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BCF71C-3079-4D59-A48E-B1E3FE770F2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AE13DF-F5C9-4757-A23C-B25E298C31D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3C760F-7503-4035-8510-2400088E5CD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9F78F6-2A04-485B-AA73-E5FBA650E0D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273C38-6BED-4FA2-B52F-8F0D0DF56D7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296152-DB3D-4FFA-B0C2-E1289288E07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37B1A1-F091-423C-96F9-683761F6382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41EC75-CA10-4975-A094-D893A02F832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25B442-57FF-41DF-A934-E8DFEB4E769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0C7ECE-5C23-4BF1-AB1C-87D4EF1115B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11F0E1-6E56-4940-8C36-CD374A9271F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AE5993-EBF3-4EF4-B8D1-8DF684977EC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BE88A7-6F0E-4837-A2E9-F6E3E2EEE05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049A0A-22EC-4492-ADC8-C829955F4E6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F3F67D-6297-4ED1-A6F2-6D859732829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563ADF-C476-4503-AC0B-6394D50E334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DBE994-A971-431E-816D-67974481391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874392-60E6-4EE5-8178-68465A09A01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465B1B-ABE9-436D-B39B-08A1A425BBA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344DC6-4CD0-4972-9E83-46716B3FC6A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172252-D159-40DA-A996-5EB9F0CE473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4686FB-FCBB-4071-85AC-F3A8002E6D5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234518-2659-4B30-B198-85C60018F12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7AACFD-1988-4154-9713-85B4F86AAA3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D8FF48-19F9-4F46-ADD6-AB0007E3899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1F498B-943A-4704-A7D9-4F5F8DE2932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E2C834-537E-445E-9694-5BE030F07CC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27209B-12F9-4A7D-857C-93D4C402F9E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EB3BF7-4991-47B7-B988-70A1FF24ACE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47AC8A-460F-4B5D-8DD3-3A886BB7147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4221E4-1CAB-485F-8EA2-2715927D9E5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C1FF30-82A6-4906-8639-196E239C5FD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9B12AE-A717-4843-AD46-F89DCCFA782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2AB7D7-F675-4BF6-8EE2-24D8006D1BD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DCE2D8-8EB9-4B16-BC1E-21BA85BC05A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346D8B-49C2-4D8C-B74F-695A187C77B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8B1247-0356-4219-8B2C-87A673A18E0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A51375-DC22-4FB7-8C06-C1EB787EF20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221791-B21A-4CF0-A9D3-0F1E346EE80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3CF47C-D04E-4C14-A315-FB06F26A632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C11A55-B60C-4E08-9597-B086503C5B3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2FE17A-6AF4-4ECA-9418-B67CD0B9B1D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B9448A-AB3E-49B9-92B9-F02F0C75AB5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741935-02D4-411E-8E4E-78875581965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692EEF-DCBA-4FE2-8B3A-6D3C8E8E165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AD8CC0-6740-42B6-A3B2-FDE1CAE2492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2E5872-9CA0-441F-BD58-50F9EDDA23C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899997-11EA-4EB6-A732-9C3337718DC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30862B-3616-4AE4-B36C-976441AE3EC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F6A607-049C-4270-94E4-978999D01A9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D0825A-7B89-45DC-A308-D7E912C83E4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D9EBB3-33B6-4161-9A97-4FDEF1442D8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F7EFB6-BCD6-4F2C-9994-1FCD79D12A2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2E7128-1394-4959-B3F0-F6D12179995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E728C2-AEA6-4BDC-9A5D-FDF55AA2353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1B19E7-BFF2-4E20-8522-1A4EB70AB03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D791FD-2940-4DB7-B8C8-86F074A6130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EAB078-A6FB-43A3-940A-7CADF5ACEA2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44DCEC-83E1-46C1-89D4-AD29F05FBBF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8E71A9-27B4-456A-9CEB-7645772247A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080057-9958-4A41-A1D4-DC2E2313E98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F7A9F5-CEAB-4356-9765-A72673F8833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8A7272-16DA-4611-B72D-F5C2D808111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5589D2-67DD-46ED-A2A1-8DC359ACA23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978AB2-41F9-4BD6-BEEF-B8809656069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1379B0-4F22-4F6B-8EFB-74777314DD0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53C831-33EA-458D-85C4-8BFF2FEED10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A253B7-164F-4FF8-BD8B-3D82606CA3E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5BA543-B257-4282-B070-B55C0A6F156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1A4DBD-AECA-4A16-9529-846AB1CEDF2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919740-13F2-42B0-A030-6DC4DDA6278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2BE1D9-78F4-4E8E-A43D-53F5C932A0F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1297C3-B9DA-43EC-8013-50BA1BE8EFC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CF9D11-319C-4781-BB42-E43DFC8096A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A4F445-CF14-4B7E-94BA-989D387709E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8189F9-2563-4F3C-BD77-AB253F95B78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4292BB-C55D-4629-88DE-E170C71219A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E6ACCB-4B99-43BC-8BE1-7359A8B670A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A454FD-2147-4D52-9461-AA95C1174BD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D7D82B-D3AA-476F-9B4C-A1261A0646E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623180-043D-46A0-9FDF-11EA7ADD403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3F887C-819E-4B52-98F5-83BD6E03539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3DF087-7373-4E67-9102-D870D50877A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56F7B4-ABFB-4FE3-8B4C-97211FBEFA0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A32CD5-D1F2-48F3-BD9D-3B2E2397201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2E1557-D2C2-42E6-ABC9-63F33F34CA7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656AEE-6158-4200-A092-369445AA59F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39646C-1BD0-4E9B-B181-559401990EA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56E608-DA81-4DF1-9820-5E530CD73B1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F51EF0-FD22-4D4C-BA9D-A270CFA3515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A30390-57B6-4362-B947-DC6728F42E0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5854EB-6D72-4D36-8081-92B64AB8687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DAB3B7-F088-4F7F-8D0A-6B59EF8CFFC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89AFBB-3B36-49F6-A2E6-1A92D476F7B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003EA5-E0F9-49D6-8688-3C39F3D3593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8DA9EB-39C3-45AE-B3FB-C6C3F588DCC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E1804F-E99D-4983-A5C6-7773D6F6334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B2F6CF-A391-4E8D-99CC-2E65AF74D09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714FAE-49A2-45D2-84B0-57943FE3A46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44ADC3-BA3E-4A62-9E0D-2235E5AAB9E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8F85B1-1A96-4861-8FD0-533B1767BBE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EF243A-AB7B-4529-85F6-2E3E3932C45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3D574B-7BF4-4971-8361-478E1433CA7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BA0178-BFC6-4717-9B94-2DA8185A6CF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06C0DA-B779-4699-8E10-CFC685E24C0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4195BB-E656-477F-BD76-01A1642B355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EC19AA-2527-4B73-9B72-75C0ADE78BF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1793B1-C266-4BC4-BD32-17BD7BD1219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E77C83-6851-4D22-8BA4-49641247546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056932-6EBD-49D2-A7F1-2450FEE7525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2D0DBA-67E5-489D-9F96-C4658BBA3ED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39DBBF-3041-4A80-8E78-B8CCD3A083C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4339A4-6FF3-48B1-89DA-F2A701A9D5A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840F77-AD9C-484D-9B02-8DA1DB92759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A0EF10-FAB1-4787-B0D3-7F88249D082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3703BD-82AB-40DF-BA4B-6A65DB7F799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94AE80-1CC4-4B59-8A9C-FBEF7C8AE0D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B7B192-D8FE-42DA-8F40-498325E6C0D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D090E8-D1F1-4D49-9C1B-05D618A17C0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9A1500-D7E4-4ACE-9A2B-0F281243025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BF8D68-28D5-44B0-AA29-DF14EAF678C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9B805A-F5CC-45E0-B1C3-7ECCE10CF42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737BAD-E80F-490F-B2BE-4E3BB003F91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40F4EF-B82C-4F8F-8BCE-EBEEBB21893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37162F-F0CE-4E32-883D-4B48F0789D8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8DAEB5-8E45-464D-B2DE-6683CA82D5F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B57844-F3B8-43F2-BDF5-B48E83190D2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71B964-94EA-458B-8353-4CADA3A8CCE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6F183E-AEA7-45CC-9BC7-68C7CC2F345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1B814C-27DD-450C-975A-7E901CE630B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BEAC86-7125-4E97-AD1F-15FD5F78CB6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E201D1-C970-46E1-968E-9D0A6E65F81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1B86AB-64E2-4781-B60F-719A6D2A385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1582AB-442E-4903-B5F1-F2575D32C86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7AC147-D1E1-4A55-8D44-27FC8BA0764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213E05-02E0-414A-A68C-DF73720DCEB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452773-B3A9-4A55-832B-C2E0BA4EFFC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C77F5D-E3A8-461B-9E94-1C4450751A5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4B79EC-0EAE-4000-8CC9-F83ABD18B44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4FD20A-6EF0-4A96-AE3B-D95B946EB5E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9EF765-F5CA-4DB5-8E8C-BC835C45B11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2662B2-6F9C-4EF0-BD63-124FF680F2B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2E4411-E691-43F8-9A7E-7BAF4B11061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13B996-7FF8-47A7-B452-772C370CF6A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FA2F3B-09E4-49A4-B3EA-E17DD27C636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AF9011-DDBA-401F-9A08-AEE68A19E6E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6CA4D4-38E8-44B0-A178-D3C78AA2C11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2A1B07-540E-4B2B-8EFB-2E85A9F735F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C706A0-0451-4980-A67E-3030B6395FE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800ADA-1EBE-44CC-807F-07715F3595D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F2134B-821A-4BE6-9BEA-591DB0AD850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49DF12-CDB6-4D6A-A6B7-6B70D20304A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6CAFAC-8959-4B7D-8EAA-E1554535D5F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4463CE-685F-4A64-AE42-226ED36CFAB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98B068-B9C9-4784-9AD7-AC698E03325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08B436-8094-45D7-95A1-0562033FA07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261520-CF68-47A8-B5F1-DEB665AD705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947B47-BE53-4670-B292-87CAC0E699A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8757A2-6562-4875-9AD9-758A9DA26C2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951BFA-6520-41E9-ABFE-5C5B466BC2A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2FBC0C-D544-4992-BF2E-2B27EB54228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2CF123-746E-473F-AA24-9CE1734C132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FAD1DF-9F81-4F8B-AA3F-D78536381B0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32366A-3469-497F-93C9-B41B8CA589A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398486-8D15-4A42-A13D-DBAD1718B0C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A4BE16-B66A-45D9-834F-45B2DB18DD6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86E23D-E23C-47F0-AD51-C12EF1B534D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B5A55C-0639-4133-AC18-AE30866AFAA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64E54F-4E19-4E68-99EB-27FF03A8F74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D87335-49A7-4C1C-B054-35C9E9DCD2A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1DC557-392A-4B1B-A749-57F5F923569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6438A3-FF16-494A-A71D-6BC7FBC26C3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AFD85C-8738-45C5-87D0-720A9CF2858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9CCE75-AF0D-4440-B050-F5038D085C8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2359F4-8917-4209-AA43-8D1B7F5E7CE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082F29-066A-420A-B118-2DE8BC95CB0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291135-88C7-4D4D-835D-3DDEFB36F9C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DAC8FA-3F79-40C5-93C1-149CE1F53FB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5BB32E-EA43-416E-91D2-FEE1A2677F1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771933-969D-46BB-A890-D75A281FC76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EE21EB-98F4-403A-9B99-6C039700A26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41BB1C-4DBA-4CE4-9D7B-0830D750ADA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5D0F7B-82F7-49AC-9314-65ED1099A39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F2F8E7-BB7D-4C83-B621-3BABA7AA817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22AD9F-E7E5-434F-B72F-C6B61F1861A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CD053E-D82B-45B5-97FA-B0EBA2A1EF5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741956-9940-4FF3-93D0-7DB79482C5F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2F6A39-A775-4C2B-A3C2-E3125BD38A2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57A729-CEF2-4929-97AC-74ED95DEC0C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5440E7-205C-4475-9444-BFB71A38625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35731C-A1A4-4B1C-8D3E-35F49C1B882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BA6F4B-84DB-4684-B695-32DE1078401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1B1D57-FE48-4514-852A-2B5BB5E037F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CE34AF-916D-4D3B-A7AE-B58AE53B0B4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3480C0-D20B-49A8-82FC-312707FFF21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F29BE4-3B5C-4350-B359-E7361636E20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65D178-61CE-494A-8B37-9BB4F4B3B17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3D0FB7-9D65-4F00-A5EA-83427C61BBE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683A5E-057B-4D9C-918C-850B64DAAE1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AF2040-1EFB-4D29-B52C-7EFD1E5C387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FCFDFA-769C-4646-98E2-CDE3179AD3E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A6F68A-62C9-46E6-9235-6D9E53238F4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C3F786-CB72-4E5A-9414-CC30AC4CB92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AAEA9C-D4A9-42FD-914C-1DA7D8BE1A1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1589FE-8CA7-425B-B76E-DBB09685E79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2FB8F6-2FDB-4E94-99E6-1273EF61224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5C3D06-B158-45FB-92A3-6BF0ED85301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CF2691-8BCA-46A4-9D86-F9EB3FF86C7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903FEA-3F03-454A-A3DA-5C6DC503280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48DC08-5C89-4AB2-A957-A7BA7DD6EF7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5ACFCD-0BD9-4EAF-8406-720EEFF34A3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6D56C8-E133-42BD-83A3-5293F4597BF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D00B5D-B1CE-4919-B459-40C6BF9EFE7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E34AD4-547B-4ACD-B393-75863D4C672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8DEC29-4160-4575-9E9B-5D1171873D9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80BCDE-3CB4-43A8-A716-2F3747A9E28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F16FFE-1188-426A-BB20-B65778F73CC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31F448-C569-426D-B0C3-C60EF837014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B61E53-3EA0-4AA5-8774-140F2541A06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</xdr:row>
      <xdr:rowOff>99860</xdr:rowOff>
    </xdr:from>
    <xdr:ext cx="304800" cy="304800"/>
    <xdr:sp macro="" textlink="">
      <xdr:nvSpPr>
        <xdr:cNvPr id="5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FDDAA7-2006-448D-932E-932A4744C31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4333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C89C0C-F790-4524-8606-0989F33D911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AE1C83-F97F-4C5A-9E5F-8CAABDC706C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20E5F4-258B-4C0A-8833-EFDF2D08FD6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F8B615-287C-437F-B5C0-CBFE355F919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18C2C3-22BA-4BF9-8757-250303B274F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AE11AF-97CC-41B4-A57A-90285BB4D08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902B5F-5644-4641-9062-04BFE4EEC4D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28C996-8786-48D7-AF2E-1A44C4A81E0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6ABF44-A15E-4599-B7B2-7E1C9C1A671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7E1467-B5C2-4085-9495-5B5B5769654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608C56-6FBA-45C4-AAE7-EB2E80ACD32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24C544-4AEE-4706-9064-35488C7F955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A1BFBA-86FA-41B0-ADDC-CB043A8B3BF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E76166-1B6F-4113-AA0F-A8F05DC8802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467996-C97F-41E1-91CF-9389DA1D893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CFCE3F-14BC-4598-852E-518429D2D87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250A69-6BC5-4D02-9762-4F27B025E29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91CC71-7000-48CA-9EDF-810A518BADA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C3E999-D86C-4199-B3BE-3C02ABBD666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EBB7AC-0B97-4268-A7F6-3C7158CF093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5907B0-F982-4386-ABAA-0B283F3CBDC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D04983-7490-4B1D-8AB2-A883DEE722E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A80C17-C6B9-4B6A-AD2D-D41E91313BD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14878E-255A-4CBA-B09B-7DCCE73614C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806213-7018-4264-99DF-87AEBC41096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4C2162-B3F4-49C5-9D02-CAA1FF6AD1F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2F76C1-AC0F-4486-A370-7AACD95B643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AB4F3B-4F5E-4577-8CE9-0103D847E0C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2F9037-E350-4A2A-9820-B7ED3E0DBF4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84E741-F3BC-49EF-87BD-F0554D43D78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E4ECB0-6842-480D-A820-50138622434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193F81-29A1-49B6-9AE9-6C22F8DD656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734E71-E5E5-4BE2-8C4B-C49F836DA38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043998-D8C8-4FF3-A5FE-FE1FA94DEC7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9DAA09-8601-4346-A54B-B6C1736009A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4C02A4-CD4E-422D-B49C-2C365038AC1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7041F4-9316-4F49-B498-CE6AD7165EC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861771-B13D-46F1-917E-3D23296969B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297A1E-A5B9-4BB0-AC8B-66E0A69028A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64AC57-D63D-412D-971D-B6E7DBBBEEA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20DE08-7975-4D4A-8C90-88E2C4DC3B9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CA4A5F-5DD6-4FEB-B96F-5D7E4A5805F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470693-EBC6-4F56-AA99-BA58041C0EF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93E91F-5CE3-434A-BBCC-BBE62895673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8D0199-D284-4E52-8219-240BCAD4BA7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855FF2-FCFC-44DF-9CF1-6C3B2A8F860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5A7F16-619A-4BAA-86C3-0019FE4174B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BC5E65-395F-4A5A-9C57-E0F849C4244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08CFE4-D740-46B2-83D9-2EFF858F6BA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5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362C6D-A337-4886-BFB9-B74A36F10D0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E57C0A-D201-498E-915C-A6371EAE5E9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1037FC-6171-4521-91A2-C29D771B26A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311D03-C6C5-43BD-BD66-B9BDC6DF7BB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CFFB9C-A8BA-4025-892F-8F26C217253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8C39A2-36EA-4EAC-A033-2ED1489EDA5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5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58B991-47FF-4054-A1D4-C6FEACD1BAF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7E5745-04AA-44BC-AE2D-0C02ABE5348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B9F6D0-2135-4A66-8812-836BAEF8C8E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F282FB-5344-49B4-BA77-6F39CC83046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928250-A714-4EA5-AF6F-70E8180380D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A491B3-3222-4BD7-A638-8076E02D9BE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75A3B3-384A-4CB7-9B3C-CAB581C5E27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8FA391-317B-435E-8EEC-F5D7D076F76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8400D5-F55A-4FAA-A487-2B3DF7CECA4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501429-82DA-43BF-93D0-3772E9B8354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07CC71-F038-4744-9F46-55C354D1133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26E601-2758-4C04-9841-AE8C4099147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1B768D-8D07-4F3B-BB1F-8F795889019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2BF8C4-01B1-4697-8EB5-EE96485C153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1906B9-496E-4252-A0A0-0E193E0D40C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24658E-F5C3-4B53-B05D-29680EF43B5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2D4E08-544C-4CF1-BB48-9D2FD6BB8F6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F04B79-AF78-42D7-A1F4-602CEFCDEDD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D98F0A-EFFD-4084-8AA1-C9CC69316F9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AD2828-14DB-44A4-B8B8-90D8BCC3AF3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CB2D8A-A19A-4648-8236-345B5B390B6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5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FEEFA0-89C0-43A9-948C-A4E7EDA86B9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A90D98-6AB7-45FE-A2DF-34E0A29F0A8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283C5C-000B-4E81-B8A6-3A6D8127B6C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18801E-C3C6-4DEF-BC39-831086DEE92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11599D-A70E-4F43-A874-A188E379C42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F149EE-ABD9-48B0-97F5-D15473171CC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5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964E5F-F94B-4B9D-B847-5A7CF215E4E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C4CA34-A331-4CBD-ACEF-A8B8345D167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76AAAC-59DE-40FC-AF46-260D647E1B2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358A59-2B68-4911-B149-D2B07A43607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3D78F3-F9BD-4555-B6C0-86EE91C1F86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8C5E5C-0AFC-4E81-93C9-368E8A68152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3185B1-B4DC-4B23-86DC-707E89D5625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522F4F-C3B2-47BE-9CF9-97C168CE853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D5A359-9DB5-443F-BE2A-99AAB1FACD3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8DBE71-3EDC-44F1-9B50-B0FEC5EC247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59C643-5B3A-43B3-968F-380181BB1C8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F0FA67-3EDD-47DD-9777-D9631F890B7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EAB0E8-343D-42A1-93BD-5EBF41A5BF6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BADAE9-9908-402E-A840-750DCA9F5D0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37B27D-8C66-40E2-A321-E0E8CCB06CE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D90CDD-8288-4BC9-B420-722348EE370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5372C2-61D5-49C6-AEFD-C0182104DB8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15F726-C078-4EF0-88DA-4B683CFF8A0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3E4F07-6CA9-448B-9528-02F6200423D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146C52-6246-48DE-A44E-3A2E0A3FFBC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4D2E29-02BA-4B8B-A904-67D836C4363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9E4637-AE22-40DC-9F52-B8D95DDDF55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768E15-4542-4AEF-A622-544C2085E22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C90EC2-B3C4-4E24-A420-08A272F979C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0108B5-1765-45A4-BC7E-FF496FDBCE9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DCD0FE-4C48-4108-A29C-2DE130B3DCE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C8BCE6-067D-4A5E-9251-61F6FE6F5B8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645B24-C32C-419B-8385-0B9365F23A3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7E086A-4DCE-4716-999E-8D4382D542D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5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0117E8-3EFA-4AC1-8147-4FD2ECDE9BD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3C8A4C-E1D9-4C44-9153-C9CF7A0E388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2B6CBE-CA99-48C5-BC06-A006AD7459E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2684DB-54D8-4224-8B57-B304ED61576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024258-75C0-45F3-972B-AA817C6AEC4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2E692D-47F6-4FE5-9353-D938EE8996B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5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529314-B016-4EC7-8B58-B81B86A7EAB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3981B5-C781-403E-8EAD-F68359F72A0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34C7CC-65AD-4DC2-A622-7AE4D72CEC2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DCFDE2-7988-4E55-9044-D50F11982D3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E16594-E842-43A1-B68A-8C9830BA71D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18D99F-038F-4EE0-9F31-08A42F2281A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FD083B-D10F-41BE-80D4-F3D357E1501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11CBDC-9109-4F3C-B8D8-FBADD8C2B2B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4AF0E0-53A0-4100-83A7-75B636007A4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DCB53C-221F-4551-A35D-49483B8E704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F9D604-323E-4069-8F15-FAEA376E631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5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F1CCAD-525F-497D-BF48-E6FF9D9398D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F6B52B-C964-46D4-8AB7-52477A72710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16A0F1-B57D-42A3-B74F-9105D8F09D9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BB2DE5-0716-433F-9501-2C2C09F2B24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8EC701-9A82-454B-BDF7-55D7BBC62E5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D28E05-8995-4780-91F6-B0BACADC344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448241-565C-42D9-AAB6-61B02135825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8CEEA3-9FEB-4954-A5AC-566A8B82039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D5FF43-5E79-490F-9F9B-FDA33E52B7E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4BA39C-EBA5-4A52-A59F-F3C11A0F6B3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195513-CDDE-4A82-B1F9-3B0B01FAD8A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7B82B2-4F89-4932-8050-1BDCE8E5EF5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01F841-2842-41EC-BC72-7219D001A64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37A2C1-6FF6-4282-BB3E-EC5FB52B4DF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C17A2F-5A0B-458C-AD99-917940FADB0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C4FC4E-C29B-4DD6-B4EC-278611DA1E0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075E54-4460-4CF0-A2E1-1F805B4F6A3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015CAB-4E13-413D-8313-01C503F99F3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D7B80C-D439-4B52-B15E-40ECA350615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5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00B72B-8E43-47F7-85F6-C57D5623630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6D4969-2814-4114-94DD-4124D1C8EBD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783FE5-96A7-42A0-841E-3D72A2E7E8E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005406-18C5-4662-940E-F3D0A0B2CCC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3658FE-10D6-4C8D-9AFC-F06AA0019E4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872879-635B-46B0-B75D-1415D796576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5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A40A44-EE5A-4BAC-B20B-B12DBF3F96D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0743A5-1296-4A20-A9A7-87F48250430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A51E26-59A0-4290-89E9-5B13A8F2CBA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0E3ADB-2173-4D43-9D6F-24638B15B1F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97A4B5-555A-4FFB-82DC-E9B9FCD99B0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A5AF24-2891-45FF-9A90-2B176BCF921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093722-C5BA-4E05-8BA5-F8A50F17174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173254-7140-4237-A8E9-FAC87549A84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EF6D60-3F62-47D9-995D-F1E8AC6772D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38CF24-6E1A-4F48-A5FA-7999E041F18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212152-8BC6-4D56-B679-8AC6ECD0FD4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5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F5CBD4-1B1D-43CA-B58A-321EF890767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D2FDD0-A84A-48A6-A848-46E2537EC0E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106DA9-546C-486C-B53B-8FB6C420283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A45099-C4AF-4371-966D-004B7597CFE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1674CC-838D-43AF-BB96-97D5B8BF771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70C724-5E98-4B26-B430-E5B996F1654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2AEE2D-9E05-4113-9DF9-D03E35FC359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A0357C-2DEE-43E3-B4EB-C2E3499ED43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66BC68-9E32-469C-A7C8-0470572660D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E3E86B-B865-4B88-8DCC-58FB7BCD66A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34D392-CB63-4897-A127-82A840F9A0D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391D5C-30AC-4E4C-9AF4-16E73AD8F03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0CA980-B812-4A81-B20C-A45EB9B86A2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EA6676-63B1-4564-940D-A26D707E5A5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6A3B6B-CD69-490A-8069-B9E4190268F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9CC479-74EE-453B-9964-39D686E9139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FDC715-7F36-46C0-BD89-C82A07703D3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F566D8-EF63-44C1-A5A5-AC828070911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D5BBBD-5726-4F9A-AD9B-37D7F38A5F9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916FC8-5FB7-49AA-A683-B44A05348C8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FEA828-D4DE-4152-8ADE-0121D252293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FAB637-3F0B-4107-86EB-AE298A6957D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C82156-6A01-4063-8D69-EA3E98D13D3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31E5BF-E40D-4A89-B67B-E26805BD9D1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23AE49-993F-425E-BEA5-ACBE0E6F897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3504BC-D77E-409A-964C-CB403D86850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9E2456-5CED-4C84-A72F-A4ECA92E3B8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DB4301-03DF-4E86-9F6F-D19A3230A87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53C9DD-F414-45FD-A9E7-EB193F71D70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7FE308-0E6A-4DAC-BCC4-6E4B2FD646F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171880-8E00-4FD8-BB20-2050C0045E4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5E9D5E-BD21-40A9-A8D5-840FD449091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9A0369-17B0-4BB5-BCC5-6D96F227E3F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F266EE-A2BB-4D39-A11F-EAAD5E057AE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82AA1D-5718-47D1-AFC0-8E87526E4B8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31EFA6-2825-4F1A-8345-C4039D63626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C4AD03-7DBE-4387-98B2-596F361052B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FC2E49-1C03-441F-804E-84ACF6643D1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DA0CC4-84EE-4C8E-80B0-C94FC920689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170F68-1E75-429E-82BD-65E30DE9C8F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819CBA-7DDC-4778-A649-DEFA541EB0F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656C75-807F-4B98-B772-96AD8965B8E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D0E2C8-408C-4588-A4D4-C1700F88007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A41A9C-A282-4A2F-81F5-6D0F60EF78C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A1BBCD-8268-433C-B947-184261AA466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18B1C3-960F-4F26-95AF-D2925A156F8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0C4844-A8B6-48AD-971B-82802468E7A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D33343-AC55-43A0-9E3C-2CC4AB74D15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46B105-5BA2-458F-935B-8C3D764CEE1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111E46-ED12-4BFA-9B70-D03603C926A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BA58E5-6DE7-4A33-A38F-E7FF4B43016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AB7140-4B8F-4310-B916-81816BA41AB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ACA073-EA05-4BA5-9A55-6367C5D4992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FFBC66-6DDB-4E04-A4F5-7B59998BAFB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1A4AC0-B9D6-4126-B281-4A749E5F572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A347CA-A1C7-421A-B29A-571CF89393E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1553E4-FBD6-4923-9500-4A129F659F0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64922B-F63A-4FC8-BC10-FE8BBF604CC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E9CC27-BA51-4D8D-8F39-D3F438D8960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A0F5FD-3E3F-4EFC-9760-E6AA434EC40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E31202-9F69-4438-9AB8-4E4D6A71150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E86790-6B10-4404-9423-1F167662F45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762A79-D3A2-4627-B058-331BF5C252A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04260F-1505-4AD8-8753-89EDA41A0F0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C279B6-E995-41E6-892E-A6B3DE58CEB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CE2A60-98A8-49EC-8A6F-EC281CAE231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33931E-8403-429A-A410-DF37FD45712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9C28D4-4892-469F-B221-ECB12B675C1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69BA4E-7C7B-42FC-8258-B45941A591B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D716C7-E4CB-4257-8EB5-5BF64EF3BE9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D41A47-0DCE-45B3-AEE1-C9E77E083CB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B55739-962C-4D23-AB8B-3C0411AFA59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BC2929-21CE-486D-ADA4-F78004D577F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0C6B7C-B32D-4CCB-A4F5-4A247F708FC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A93FD4-AFB4-4A81-8DC5-A447C7CBE6B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22A323-C6E7-43ED-8952-153FB88CD0D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6EB5D8-95E5-4853-871F-D874CB3DFE0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E835A5-1111-4133-9FE7-83F81CBD72A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EECFEB-FBB5-4671-8A52-324AE46522C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56C2C3-F39D-45FC-B4F2-7003D3F151B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231500-DA8E-4E8A-A91F-2A75B4E684D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68668B-F2ED-48AA-AE4E-5143BE120F5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03095D-C44C-4773-8EA9-3EDA819C3B0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9981E1-4A61-49EF-B9E8-EB912A62056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58A4CD-B5E0-4461-9216-8A1CD6B918E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11467E-5FD3-4BEF-8830-95750C33A95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1DC569-DACB-4482-8773-5E6752E8C69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8B20F4-D2C1-4402-9E3D-CEC7104A7DB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8E386E-8FE5-4ABD-A756-FBDC9DD381B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22ED9F-2730-4E81-BF76-C88B851FAFE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51D86A-4765-49A6-9AF0-46E2899BF79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C28AD1-1098-4647-BC8A-858B3F51E33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0072D5-F599-450D-B3DF-141EF55D053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3563E3-2492-4BE5-8F7B-F4B50FE4E19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5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D097C7-BA96-497E-8E1E-C83E6FD4DD0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F8FC6E-953A-4D70-87BE-2CD98757C20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8AA691-D33C-46D6-BC36-39AC2D30C41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B6F2FC-B3B7-4B56-952C-7DA6A731A13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2FA914-B64F-43D0-9015-45D9E71A5F6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E1ED22-60F3-47D0-BE2B-8AA22C26ECC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5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8DFFB4-5498-4E13-ABCD-F8188DAC530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1F83A4-6A63-4E42-A86F-9D1F81CA04A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D6D35B-C3BF-413C-BA9E-FA6E4393C7C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146EB6-CEF4-4920-8D54-C37A92C38D2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3CCFCD-C0E6-4385-840D-588EEA69384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99CABD-E64C-4F1B-B7C7-042760554FC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437CBD-68EE-4EFB-965B-BE75E9D857B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4FD20A-531A-411A-86F6-570B79B2696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ADF232-5CDE-458A-BC15-D73B368C784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9C1FE0-ADF9-4513-BD37-688CA109978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D2DC73-3DAB-46F6-8D22-9454B21706E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CBBF9F-598D-4D5F-983B-449AA2D1A6F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24034A-1B79-4B45-B475-9BB7DB3F365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193D34-12D4-4C15-AC88-7DB00B3AFD7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B06B67-30D7-4E01-B0A6-C90B6C9883A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CEE40B-325C-4628-8BA1-59DCCC01FB8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C5D03F-6939-4AEE-88A2-23519D0B1B5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BDA4A5-ACE6-47D3-9F95-5B3FEDE9C07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389A87-E476-42DC-B653-A8927633D1C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C4FFA6-20D5-4588-94FA-410AFCF2D0E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4D248D-DB1E-41D5-A045-DE01E0A6442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5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E115E2-8ABB-46A3-B425-2F09E0D37CA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07D055-8B2A-4558-9D15-58BD36507B9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387EEF-AE50-4713-B674-A81E87270C8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B60CE4-0671-4FFC-8CF1-90B6FC7636D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C5445F-9BE4-4533-BCFB-0FCDAE4CCCD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3520A7-4E5C-4D82-A09F-6DAE3BA368A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5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9A06DC-D1A7-4DC6-89FB-75CD0820A8C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E24072-377B-4F22-847C-2DA1D24F6B6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8134FE-1570-4F46-AADC-C4898AEC4AD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7098D9-2EF9-40D3-AE13-E7EE1D06748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E333B4-3DCA-4766-A248-D183492F0E0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C1785B-8F57-45E5-98FB-9CC132DFEB9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1969F7-B5CA-4DCD-925F-125337BF9E5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D45DF6-AB19-4C87-94E3-B9318BEB66A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BA74C9-5C7C-4D95-9D34-7970C5F3631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41130E-CB10-4B4E-AD9B-696998FA4D7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E128F5-2793-4B82-A172-74B8B6B3738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83B2F8-1457-4932-8002-E477FFA1622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E90784-1797-4FBE-8F08-AF1A881880E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CD4C95-76AF-4324-AF75-B7E0D277E81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9C4F50-12F7-4D99-87A4-8739EDDC9E5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1DFC05-1627-4797-890A-E1B482E56AA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592961-8C51-47F4-BF33-451E1D9FBBB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CF010C-A9A5-4834-8CDB-8A688380B6F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D73149-2482-4BEB-AC44-8B58604FAF9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17F3CA-3AB7-4F72-A8D2-429CF8791FE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AAD5E3-D52D-40E1-A445-87D4B1B2928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5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EC5EDE-B682-4447-8C40-BB699C03178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8F8BE7-CAA0-42E3-98D3-E54BB0652AD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AA1B05-907E-4E28-AB4E-6BDFEA9BF50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318FE5-A7E5-4642-91FD-877F041F49C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973F7C-DAAC-4C78-9797-D8D493FA633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7006CB-F6B6-4338-AEE7-147B1217CA3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5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3B7586-5920-4549-A57E-98A7E85782B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DF09B3-FAF7-4937-9FF8-19A9570E4F7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8EF080-1C97-4E24-81BC-9E86CF246E6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32BDD3-6A4E-4702-9C0F-71D6EC2A917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1E2A23-DCA9-4AFD-B995-C08C47CB650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EC7AA4-7EE7-481F-920A-6856AACD3A5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F1C386-D598-400B-8D3D-75BE73C0C72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B611F7-9B88-4856-A4B7-D7F71303A0B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3E4613-0DEC-4486-894E-60D5483698B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30DC94-023E-42F2-B343-36BAAED44FD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9180AF-7D14-4458-96DB-52EF81A555F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6C8CAB-E441-419C-A9DC-AD62C448ABF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684160-99D7-4298-81FF-6D1BD8866BB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F25707-FCD4-469A-9C2E-F4D8FABE785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226CBF-5030-4354-8309-E3E0727009C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ED4B24-747F-4632-BA02-2CC934B0A92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EA4AB4-6154-459A-B892-E60D397C5E0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288830-A2A3-4F49-A23F-DC0213B38A3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9CB676-28EA-4538-9E4A-7324C73BAA9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5909EF-905F-456D-B457-7C8449BF0D1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69613A-3D20-4D78-9D08-84F6CC9F8F6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5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03113B-B710-4CA4-8F4C-9D8316594C9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805A2B-2656-4C54-9DD4-AF3B95A6E81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FB14C9-4C96-46F8-8F52-19E91C43A5B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EAE57B-7C76-423D-815F-D9152FE2869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842D2D-2ABD-4BA7-AF08-34732C5EFE8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6FB3B2-E3DE-4266-AD63-04FBA307FF9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A769C8-EC6F-42C4-9773-0D39E2BBD99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3E11AD-FA85-43E3-99DF-5B6AB812032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E04121-2572-48F0-8B84-D30781B0454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8983F8-667E-431A-BFFA-0F1ED36E07C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3A914C-5A85-4EB7-9C41-4874AB9AA5D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F7C44F-E9CF-4B04-B145-E9B61A5C835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976B3D-F344-42A3-AABF-CC81D0CA9FC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5CBEF8-35A5-4B53-93B8-495F75EC85C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1B9386-CBD7-4644-AB3F-F17F444D341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CF3496-5F83-4E49-8EEC-15844724B7B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47A89A-F3FD-4C08-8E59-EE63E850A26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DC3A4D-D9B7-4846-88B5-7CDC72483E6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4A74FF-2860-4246-B7DA-AC977DA3954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F04F38-7459-41E7-88FD-1C4C948919A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BDAB00-B5F5-4F86-9CA4-5809BFBC458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029E73-9588-4483-A142-6365048FBEB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39FF81-B203-4215-9533-ED912080DF7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C770D2-8B53-48F1-8286-8B7E31A1D6C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1EDA7B-CF52-43F0-B62D-409FD4A59B4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F92543-4EFA-46B4-B0DB-A27F92EDED5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8C819A-7AAB-4375-B368-07ED5EEB245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1E0574-ADF3-40FE-A22E-A2678BDA073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8D7A27-6555-499C-ABF6-33FF44A6DB8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D75CB2-B8AB-4F1B-8831-3B9A0E447AE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2F3C08-226F-4210-BAA1-2434182D2C8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06CDA5-1EE1-4B99-A40A-34E544D9227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6CB256-8ACF-4D7C-A349-7D7FDA6B32F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046FFC-925D-442E-ACE1-E03434CD21A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5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9B7724-3BB6-4F73-8D2E-343BB4D504B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539BBF-0713-4D3D-A2E0-A20967C81DC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66153B-A18D-4492-8C97-5D9DD016907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976F88-A7F5-4614-9A58-3BCC675733C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E81728-73BC-4CC7-9A20-13A57D67A32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37D541-9E59-4036-9FA9-5A41D838231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5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01B506-94A5-4CE7-A885-FDA99B23E37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A81EC4-5715-4CCB-8269-6B20EEBD1B4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0A68D3-727A-4728-989D-263477AC1CF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D264A4-8A8F-4D6E-BADD-A4B1D3171F2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D02463-D7E0-4F7C-B3D2-073BC4D6FC1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02D44F-1913-472F-9517-18A9F0EBEDA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C812EE-50BA-445E-ADAC-DC4DA3F0A7A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25AF72-F86C-409E-B643-4087AFF0086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C5575C-E993-4CC4-97C7-0565F2702F7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A9D04C-BE93-4245-BF6A-40ED9E5122E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4F9EB5-5673-4F0B-BEC7-A67F0EC8819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5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BFFF75-B508-4863-9807-DB85A9A0B16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41E679-F467-4656-BA76-E1CE846C70E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385BED-0CA9-4E03-B3BE-6FCEC6766F3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9300B3-EF35-4DEA-B675-5F94A01856F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8BB37C-FA23-4B9C-A256-3FD1765BE20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B4598D-A6CA-4E7A-BC24-CFB1F61CD32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230D29-7EA4-4276-B5B8-7BB00AA241D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CB8717-4427-4EC5-98C5-CCAF8070BBC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BF2F11-EB4D-435C-B522-00E4E7CAADC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826B98-7332-4F85-8944-27F0779E542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5EA2E8-D173-48BD-9040-F083FEEFCB3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97E75E-2E07-4C8C-8591-E7A9F59C45A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34824F-F8F4-414A-951A-B47AD772098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CD1CD2-8214-4E9A-A20B-F08FD11AE70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7664E8-4ACA-438E-B30B-FD11110635B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79295D-C3E1-4BED-948F-F9786B5656F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4E2044-6315-4E55-8BAA-B62C616E119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2E52CA-9FEC-42EB-B034-34B70A3B516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FC14AE-0D03-40AC-B391-5A07559A2BF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5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EB9BD1-0E48-4FEC-ACEC-F1B5DD008EB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15CE7F-163C-4B1F-8A1E-BD12AA1744C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97A4F5-0655-4CD8-85C4-C8F6FF5597C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F35688-E5BC-4298-ADA6-2D9BCEC7DEE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8383D9-B075-48F9-85C4-2CB0C339077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E9E55E-3335-414E-B857-ED01F13EC1C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5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0D59E4-8D27-47F5-8840-7E443BE6425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9C3131-9B83-4E6B-848A-CB135B5DC0E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E34E06-53ED-4965-9004-8A243111772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072B49-4F57-45AF-94F6-05500C3B655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D1DA44-7FC9-41A0-A9B3-7FA3979A75C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D27BE5-ED19-4CD6-BDEE-A0EB298C8DD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1923E3-7BC7-42EA-8CB6-F0DF9985CFD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80BA01-C87A-4027-8731-26D1549951D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5369D1-83DB-4AE9-B4C0-7E944630096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F89E3E-FB4C-4490-B26F-E326721C6A7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F33084-CA0A-4D4C-B072-EA9607EE959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5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6B79DC-0433-42F1-9C8A-ED5CE937EA3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1C2BDD-DE82-46A2-ACCC-AA9E0EF2689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733942-09A5-4588-A1BF-821781C8B21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81842F-58F1-4A71-91ED-B4CF0329F16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E6B592-86AE-4D61-B0A9-FCAE3AE3682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29351D-877E-4C8A-AD9E-326D6570CBA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F3425A-BEBA-4E42-9B5C-4762DDB7CFF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F1D0F4-E26B-4A70-80C6-5D00D84FDEB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5426DE-C0ED-49D5-A51D-6CC989B0A1A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EFF54E-07A6-4AB9-9A0B-E7ACA89A561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68AEE6-C83A-4EFB-B241-FAB50FE8360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DF7A86-39DE-4D7F-BE54-2FEF85ED7E8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BA9CB6-AF2C-416F-AE5D-65F0A1F69CA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80C868-4887-4B3E-993C-A9E0EE44509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A62D3C-BF3B-4E5C-8036-F96F5C16E56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EDAF94-86A5-443D-9391-8F948500AAA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F1ADAD-977D-4D65-992F-D892DF43614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A20C8D-BD32-4A31-B21D-31FA428E08B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30D7F0-3CF9-4531-9BB0-98B216F5645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776D8E-4B53-4541-8A6A-DA9B73664FB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974247-25A8-457C-8ABA-5FCE49A80FD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1BEA53-5DA2-4403-9F18-CCAB2D47A2B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901551-55B9-4903-B0CD-4C4C1274C46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82171A-1F1E-4122-B7C9-64EDD498D63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D1CC40-637C-4685-8529-7690C617EA8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8AF548-585A-4A80-949B-5F9BAD51D92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1D6633-AFB0-4B46-B9E0-6E3776D8835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E83F51-969F-458F-B433-C1B4A266E10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2C9B5A-ABF3-4BCC-8918-7DF20A5EDFE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15E69C-E481-4DB7-8310-B89B9C8E996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182C70-8978-45A1-9224-7A6F907E650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D338C1-4403-4117-9334-4CB314E2A9B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D7DA69-C63A-48FF-A345-AD285149BB2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A1C576-491A-4AA2-824B-420401A4977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0C8842-3913-4CDF-A209-B7CD9D39632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9BE999-8B82-4F19-BEFF-8A7ECB75163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318615-D611-47DF-B2B1-65FA1313A38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0E1BF3-BBF2-4763-8E08-BEB5E385AEB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352324-B77D-4F22-817F-904B5F95BCF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9BB5FF-C46B-4BD9-8F33-543B9E47523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51C98A-9064-4F9E-B0C9-4DAD541A820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D248BB-C001-40B3-B072-7185334BD93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3E978B-E3F8-4555-88F7-A77D4DBCC05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1CE582-3E12-4910-8988-454EDDC9589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9FC0EC-0267-45C0-8642-A95131372BF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8003B7-7056-4160-BC55-4789690A809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82DCB0-1621-414F-8A82-D54800F855E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36D3CF-BFEC-4DF9-90E1-F85362DCC72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243E81-2C78-49A6-9085-4AFE8AC562D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C2AC95-3AF0-4A22-B69B-C196A00E4E8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767DCF-BD3C-45FB-8560-52A050AED0E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84C857-ACB3-482E-A0BF-CD50D3D3870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445477-A19E-4860-A0EA-FBD6F82378E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8AB81F-9B54-4A48-B145-1D5A6A3A0D0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01AD92-0BB7-4DCF-946E-473971AAF66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FD7964-F4B4-48FF-9B89-B68F6F2E3ED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865B1F-F79E-4DDF-ABD6-1EB567641A0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E83BFC-6E09-4432-B5EF-D31E84F11DB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C2AFAC-2ABA-44BC-93B7-861BAC111C2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91BF73-931E-4D50-8623-73E8F08F97C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9FFFAA-C5F4-4FD5-A6D8-26935A9863B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14573C-7A81-4518-B08A-8817387171D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C8025D-3512-4EA9-BAF3-E518E3E141B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A4A097-BFC6-4629-BDBA-274939ECA38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2D2172-D233-4085-9535-74F3CE77762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28F7F1-59D3-4A60-BF27-4349694934A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17E210-9C72-421B-9634-27FB6CCFEE7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86786F-A2E2-45B6-A99A-2570B81AAA8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296A63-45DD-4E95-9DA4-EFAD097F685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F2EEC9-DD65-41B4-A4EA-56CD831B1E4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53EABD-9BF6-48AC-99A7-1CF1CCCF345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4B86D3-011B-43BD-88FA-9E86592A26F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288D35-9F1B-4295-B9F9-681CA2AEDC6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B6615D-05F2-4AFA-8332-E03071C778A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0E227A-F3F6-4453-85A7-D6E75CAF572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5B1265-FDE6-4E46-9155-C8F442AD1B0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BB90A7-5DB0-49D5-B1E7-1FA776CBECA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1817F8-7A51-4F40-96FC-B8314F71D39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D701D1-0D62-4610-8DC9-106DE5E91C6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713B77-E0DF-4A89-B913-96344641351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5BE373-5EA8-4D18-8EDF-384B0EA7B69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25DE8D-50F1-46FA-B55F-E8290D8CF8E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9293DE-945C-4871-ADDA-15CC7479A38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D25E4E-530D-421E-90E0-4DAB80EE7A2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F477F9-7A4B-485D-9759-90E0E8805C4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35DC18-A2D4-42E2-9081-13E22D4F6D0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5A1431-3BF8-4E39-A505-75E84AD0206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828623-8CBC-43CE-B9E9-5AD6DB80296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688D37-F7A2-4822-ACBB-093E2FD8E3A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102663-7FBB-4FA6-BDFC-888E67843A0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A3C92F-6ABD-411C-9A7E-CBAE466FBF0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985D75-EC8A-421D-843D-DEAEE2703EC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BEE644-F596-4B25-8510-2844D157418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8FC84B-9A88-4A71-B91D-7D257B1CD83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5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658548-C2F3-4470-A872-4E414AF2876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173C0E-DE56-4D6A-82DC-30B89A822B3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886D17-D2D0-4C3A-9408-CBAE9DD7864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9AF207-6B51-4644-ADE2-0EFC9A22107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9A2EDE-F47F-46AA-BE7F-B31A5E0BA78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136BB6-1502-47F8-9EF3-726485032CB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5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313EC7-89D8-4D00-AF92-9654B661D2C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94EA51-5318-4707-8A04-0D2AF2324D5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ADC750-8CBE-42E8-8846-FA4E00680B1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C1D3C8-1E34-4420-81C4-A06DD0BC0E7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ED6CDC-B1C2-43C4-BB68-663C7AFA00D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FB4AB5-65B8-4273-8DA7-25068B70AE1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D2CD0D-BCAF-45D0-B537-B62330BC816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6787AE-C0E4-41B9-87BB-B3BDFFB7487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F3F781-6774-4984-8CFE-D75D9DD3AE6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1FE0C2-B85A-4E4A-BA95-9298A23FE47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FCA9E5-629A-455F-B5D5-EFDDC43DE11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9130B7-9CE0-4D5B-B16E-C2C2F8E25B5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6E4149-87EC-4BC1-9040-8070932B8CA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DF85A0-367A-4A58-B7C8-485B6368D56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E0CAEF-84A8-42AB-83CE-8ED55C60843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492670-82F4-4121-A775-22AD419A39C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B077F2-4CF2-46F7-9F21-58E6A0F7970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B9D0C9-7667-431F-9786-56D65404FFE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EDD7F0-643B-4211-AA2B-17E82B19D03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D1E527-AE8A-4D28-B729-8918FA1F2B0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CCB84D-9434-4816-829C-D8C5F228A76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5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C309ED-9837-4088-B823-E2D19BD3DD4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E0684C-E82C-4E15-A224-FDE286F7F0D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D9F2A0-8EA8-4110-8E05-74B86DDA342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841A5B-3AAA-48EF-9CB5-00C6320DE5A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8632E3-119B-48A1-8149-6F94C79C2F2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17A2AE-E7CF-4F26-A934-73411B79DD9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5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BEC744-63B9-45A5-BE97-7CB601E575F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66BE6C-A59B-4F3D-BCE6-1C683A21110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7FF48A-C074-4BBA-A2D4-005B65D99D6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9A0E28-BB2A-4DDB-AEA3-A29794900C1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962DF9-9F2C-4B54-9661-12F59801B2B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E4E453-85E3-4D4D-BBC5-2D960C93AE2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9EC0A5-D247-44F8-8C89-934C6318C89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009124-3BC6-4955-8F48-3B7D91089C5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BA6CB7-6F0E-424A-B571-26E26A82633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5E1F86-B9FC-45CD-AE0D-02039E7ACC6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9F288E-EE2A-48DD-9E21-8506FD307AD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BA9B00-815F-4265-9CDD-C4C0C1E170E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94FAD5-2A44-487E-82E9-9032CBA78A7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A7BCD3-C51D-4130-BFAA-86966163D76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F1F7B1-4054-4623-9AFB-C25EFC35EFF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ACE024-6E6A-42DD-9EA0-D2A3B6FC8EA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E40E00-6EAB-4813-95D1-398218048EF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E6CC34-480B-45A2-8E0E-93054A3E1E9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821EBE-BAC0-4421-A4FC-23286E6872D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431CE3-0585-4C16-8F13-3F893F0A2F4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5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E47D91-456D-4505-9D17-5F9912B4167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C79145-5811-48A8-BE96-2C52C80F604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BFA276-A48D-4CB1-B7BC-D673E9685CF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0494A3-01B4-41FD-B5CE-FB461B02F19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B653BC-A245-48A3-8300-86A075A316D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062DC9-4231-4550-BD81-82A5F72BFB0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043FE3-B65A-4587-93B1-44CA54BD28B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B98DC0-99EA-499B-B2BE-9DBB09A5B2D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04A0B4-7018-4FD0-91C5-E1A6918BB59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611E75-2C0C-45E6-8951-E343D0166B0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0F3317-C8A2-4A32-B7BF-34F5C98123E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7396EB-F0B2-49ED-BDDA-0E7ED880E21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58DCCA-E800-40DD-BA18-9F02927555F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3CD345-BB5C-42E6-8115-72D20FBAC3F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64277E-DAEE-490B-93AC-D2BB1A51BA0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FCE792-07B3-4A90-BBCC-7C4004D9BC9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029B5F-8BF8-46FC-B17F-80221702F6E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DC051E-15C3-4A33-A8BA-AD2F92018F7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10045D-517E-4001-9FD1-82EB573D8BF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84321D-0B85-4769-8096-CA6DD655307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EC21F1-D2DB-428C-BB7C-23976E5B23E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ABEF76-2304-486A-AAB4-E6BFD3928D6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8E1C15-B530-4589-A983-9938D07A4D2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0321B6-26E8-4289-A1DA-6E569C2D1D2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20A224-FC85-41D7-817D-FCD3A636797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A29565-BDDD-4922-95BB-7AC331124A2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C9FBB1-5ED1-4A66-B03A-2F64798826C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0056E7-8FD9-4BB2-B096-C1F04CB0B57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7EB168-90F7-4111-AA06-A3B67C5276D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0105A8-B13B-40D0-B639-5E39F2BEDCA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57A196-B431-4BE6-9728-60215551101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8B431C-5402-4985-B4D9-2A2CE414E57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3CF70A-C8A7-4EC5-91E5-9D39D75DF16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56C18D-FC16-4CDB-8245-74B22E4FEC8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F4370E-80B4-407C-91BB-5819CCA5D69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DF082E-2CBB-4FFD-AAE8-41A3D804945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516984-1B04-45B8-ADF7-302E345BB50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0A30DF-223F-4C09-911E-EB81788AC57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1EF542-1F8A-4FC5-8E96-F09268EE59E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AB5C28-5591-4BAE-A541-D9CFD615285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F27874-EDC0-4FD9-86A3-436757EC6D8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D1E5CA-F3AB-4016-A138-8517DD307C8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2A61EB-D9C8-4B56-BC65-70BB2FE8C66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38F031-EC8C-46E4-BAB8-5035E19E4E7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E32C4C-5FBF-422A-9B17-1707E930426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B325CE-056B-4EAB-BF04-951475E356C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EEB635-1549-4F53-9693-30E5AA06133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73DFFB-0D3B-4019-9CDB-1722AD68B29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670BF6-DF7F-4EF3-849B-800860E63F7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9A90EC-2AAE-479D-88AC-69439EF95A8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F4645D-5D0F-4838-9646-47330AEA400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5689E4-19D7-48F0-ADA4-E2D16157333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86B048-D83D-445E-8A0D-4451AD122E6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2ECA76-7F70-4EEF-9F02-ECF5BCB70BE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56EEA0-0B5E-494E-BE00-96D315C9ADD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E26CD1-000B-4B1C-A84D-2B049CEB11A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0FB523-32C9-4906-8BDE-66E881F8A9F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4FA5AE-052B-4748-B455-B5E6E3653E8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2184B3-F9F5-4149-A58F-139B693BA04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BC82BB-C617-4CAD-BB88-B65DE4949E1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FF269A-F60A-49F8-AAFA-E303CC27519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3AC244-6286-460B-B136-DC65C2EA436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6F0129-FFD8-4006-AEEF-F30FA9DA35A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AB880E-0A9B-4F6C-93C0-49DFB991ED4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6D12FE-20A7-48E8-B423-4ABE9896A84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240F35-B0AB-425B-85DC-57721C379B6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5E5B56-7AD9-47C2-8E8D-634B86F3A3C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8454A4-85DD-4972-A642-041395BCADE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C5B0FF-2EB8-4F03-88A7-B83F824089B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79295B-FDF3-490A-8688-FA7BB54C2CD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A50A01-13A8-473D-AA8E-A6F7D49AFF2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E63B1C-31A9-4359-849F-B4197E7B403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40099D-5F2C-4D6C-B667-CE916B15F2A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5ACB54-186F-47A5-802E-6ED38A13B87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C19EAD-6AFB-4BBE-9A53-8508547F8E6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74B765-017D-4E9D-8F93-4526299170E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2DA632-EAA3-477C-AB0D-03F61B246B2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585ABA-7955-48A5-9DDD-30897B205AF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AAEC97-0BE8-4E65-B7BF-FA66AF92C66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859F5E-6CD8-4394-9368-63BA26BFEB0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234302-FB41-4251-BFC6-98021717B24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3FB968-07BE-4175-80EB-13DDBBE6DC7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079297-D879-4CD5-BBA9-B7CC324A869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C546A7-D8AF-4AE6-82AE-090DC119E46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17EB11-C134-4AE7-916D-07922B022E9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F7F4EC-5A28-42D9-8A74-65B3797D25A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F7A404-6DF3-4646-9B8F-B9688CA9D3A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29C49C-603C-49FE-A79C-EA9FB54904B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528CF9-63DC-40A7-B050-6573C44F94E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BB1AFF-BBA5-4CA5-9476-4241EFACF31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10B670-C502-445D-AEB3-CA9B16784DF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EE23AE-2CA0-4D94-A105-C96B5D02E68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EB3A5E-6AD6-4287-8A39-55894D9E985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F21974-97E2-4750-B83F-FB2416C003C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7F93EA-CA9D-4E93-98EE-96DA8A17AFF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F2D05D-665E-4AB7-9E91-FDDF804DF40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1E9B90-27B0-4BEE-A636-2569D0447B6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CE9280-ED29-40EC-9DDF-5D3BC472A10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73FED6-D6E8-488B-83B5-0EE8C14269C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DBD78E-D5B6-412D-A2F9-52DA40A543A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0D28AA-006B-4009-8D80-15C25B95279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528B28-FCA2-46C4-8EFF-BE7A760621D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20F908-0489-463C-A2ED-1EC954EF0EB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8F4ADD-F495-4613-9C52-F5814AD2357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DA1D3C-551D-411D-9E08-996613B7735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5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7DCE70-5272-4D48-A52B-769596CBEE0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422708-9A25-4210-A64C-BBAB40E9AFE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A422C1-EB0E-474B-BA76-FF4E8900DE6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5DEDCF-F4E5-494F-BF96-E8FC1706B1A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2E1B8D-E49F-4216-A83F-6B9A6D386B2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30E4DD-2828-466D-81F7-100823AFDE5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E0DBE4-9023-4285-B200-1486B456747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0C38AC-0851-43A5-9F6E-2A22B905B9C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C08D0C-9C4F-419B-87F8-B6807BE2E38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4739BC-359E-465D-B912-DFEFC98FADD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126899-87D4-4C7E-8B81-9CE64E26930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BF72E8-A184-43D9-AE7D-0FE57624E1C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93BC8D-B0CF-47E8-ACCB-0C5D52E31E7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75190B-3226-4116-9586-CD32F539303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3D7451-CAD0-4D42-9649-611B928AEE4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3B3896-D386-44B8-BEA7-FE96937F34A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F9C62C-884E-4CE7-A2FB-93ECF6DCC71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B6F59E-1AF5-40B0-A01A-0CA32A95794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992FA8-D811-41C5-A5FB-8901333C01F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03512B-821E-4721-9791-B8E5E2ABCDD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45732F-9E02-46F1-B00C-86AC0FAC593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C9CCA1-42FF-4FA0-BAB4-C721FE8A894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A2943A-0121-4836-85CE-63A8D125FB4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0578AF-9143-4ACB-8A94-C60014C0165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757100-DF2D-47D0-9930-FF4312E6501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50FEB4-AE11-4D6D-BB32-93AD444B3C1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BCB521-23CE-4DE1-8640-8D8A51A445F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239387-954B-4DBB-9775-33E2B403C38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89AC3D-9A39-4128-8C71-B01AF5ABAB4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931F5F-43EE-4F84-B7D7-FC3E0E2EE51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8B6F7A-D741-4B73-B5C1-1BF620AE6A3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A8E17B-662E-4AE4-8AE7-AF9F25ED5AD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8502A0-FE9C-4F86-BBF6-512A48CD36D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2714EC-1575-4A24-A0F3-7976E5C9742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34CF8A-E9F4-4079-9AB3-2088510C1AC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5BA419-50BE-4AE1-8D59-88A1FEA683C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FEC509-F396-4F66-B25D-09171DD105B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239609-7156-4E3E-9748-733B0FEB34D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9452BD-17DE-4F79-B064-07F6135ADA2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15B2E5-FFBA-46EF-A5EA-4909E25E74D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744001-222D-4881-B87B-F320B02A1E8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C472BC-9242-427C-B2C3-2A1AF439381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6CA97C-82F2-4F8E-AA56-91AE56D1511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5E0BA9-7761-425D-8D79-37B6F1B2EEA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F27841-F7E1-42CF-AD1F-1D52FA426EA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161218-F8EB-47C3-83E8-7CEC1E79F3E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1ECA2D-37AF-4662-99DE-5E47A8F4667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8EAB03-1711-455A-B9CA-4383B036BD9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DC9F6E-3BF7-4046-87E5-206068E29CB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7C7C97-CEED-4D7B-B09E-375343F35B5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018671-F361-4E30-A4BE-F60C7CD3C1E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E8E2FB-B3BF-4E03-8EA7-05C1EB90C2E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89800B-5A81-48BB-9E3B-4C45A2F4E45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21ECD9-E64F-4CA7-82A8-B6EC21D5B89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092147-CF91-4A44-953E-4D643F9805B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35688E-8489-4319-B7D2-0B6DE47D42B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C16C4A-A727-4A56-8CC4-9C651C82484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7B831B-1ED3-413A-B51C-E790859A31F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F33799-98C2-4E99-AC58-DD470C123C8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E1A39A-919F-4D00-AC1F-662D73568C0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BEB26E-6B1A-4D0D-B999-B4089C45ADB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C6C9E2-9250-43A3-A4F7-EEABF842423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FDD687-803D-4912-8940-1FC46939493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621FBA-94C4-458A-A66D-A7E6BE7D007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A486ED-9692-4A16-9B87-A18EB8295F0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A17219-54AD-4021-9851-D7D373643E7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8F16D0-3D0D-41D1-A7AD-A9C6B5D9B9E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85E992-E2C0-4F9D-BE0B-20209F10ED0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143802-FE89-4D4C-A843-A8198C8397D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7D201D-0009-4409-8088-716F7FC20F7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A94CEC-A802-4BD7-9B5A-18FD67FB877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8FBF21-B7A0-4589-83CE-3D5A2664864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634720-EE64-4266-AAAC-9E5079D5EAF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BEE7B7-F02F-4C37-B97A-75CA15908B8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7317EE-E2E7-490B-9961-A10DD5AD7FA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9AAA62-36C4-41DA-A4DC-E6928C39E60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B26519-BA69-4F46-8A2E-D58F7E607FD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0BB556-D5F8-4933-9308-696059DE039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C5157A-884A-4869-B6B9-7AB64400442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C983E5-4FAC-472F-BD63-77C6185DA07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330E4D-FE1D-4530-937A-346C4C11F38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F726BA-5A9A-418F-8A0B-6E43097FB8D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A9357E-17EB-4115-893B-6475B3A5F53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072FC7-3B7E-4B5C-9F65-0E80127AC46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3A9B4D-B298-4763-8710-E4D910DB793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E4A2A0-28EE-44C4-8307-138F23450AC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75B935-5A13-4EB6-9DCB-7F217E0BE45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740410-D3B9-4511-A396-2A587C9FA8F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826CB1-D9AE-4F32-87CD-0F255F37387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14899A-19A3-4AF8-A592-8956AB6314D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BF593F-B87B-47A0-BCA9-5A879CE4BCE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CFB52C-3390-47A9-A5AC-34CD00100AF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A8DE49-E4F5-44E0-A3AC-E91B65104FA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62801E-3B72-4DB8-872F-3B05A7FBAB8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29E413-48CE-44B4-80DF-34723DE44F8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6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1B5DF4-5CCB-4736-A06A-C08F84310ED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2971DA-CF4A-47B3-A8C7-2D98AD35ADB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562A77-3AE8-49AC-89A3-4EA82CB4905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A082FA-11D2-4B2E-ACA8-ED1448AF310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408B80-671D-44B3-A003-200C2D18E4B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27CA28-7DBE-4BBD-9FFD-9EA15C5CB68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6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16B117-9234-4FA8-B905-319BE9902D5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E4C7A5-5BC1-4F3F-907B-423D6F40400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6532F2-C840-4F86-81E4-33BB6F20F29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0A07B3-559B-4F93-BC41-38DFAEBEF37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3C950E-C36A-4897-BE51-BAE9146B1D9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2F52EE-45D6-49CF-9DDC-AB8B9F8C8B8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DA951B-A779-4833-80E5-59ACA83E6D5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B52A90-CD41-4A93-A88B-F739804C1AB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EB78BA-846C-42E6-9003-11A2BA9D23C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65FA2E-71C1-4A14-B4A0-C6F747BA283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1BE613-3A2E-49E4-84B6-B372B1290AD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A1365A-ED0C-4824-80A1-F5F02AB3266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95C345-9E2B-4349-937D-D2AC2C9AE76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BDD79D-6DF4-4CFA-9383-920578C51E8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39D250-E028-4B54-BC89-7F10974B767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7C9925-6CBB-4352-8216-3E46A5F0B24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0D2A93-19E4-43EB-8FCB-8EBCB8481F3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D2DB8F-E31F-4CED-B15B-ECCCBC1049F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89C390-06AE-48AC-A394-734FD22DF1F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77A48B-B474-4CA6-A2D5-76DB72C1D7A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E28F37-4550-40EB-85F5-D140348DD42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6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A3B1BC-BFEC-4766-80E0-8ADD7A4FF6A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1D63D2-45AC-4BFD-8B91-8D3F53261E9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D3A437-7522-476B-94FF-E08691B1142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68423F-947A-474E-8C8B-1DE21DF33A4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A12C29-FDFD-4CD9-ADCE-44BE6662D63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C6021B-9C81-49F6-8157-6267BCDFCB9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6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8A9B93-BC7A-4822-BDC3-C6CC2A8AE70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576D79-781D-4AF3-B5C9-B747077EF6B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1CF71A-2EB9-4DE9-A4F4-EE1C3FB5633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52294B-0E33-4B5F-96CD-D0B76E6D9EC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4D7846-E34B-4B40-A8CD-1249E8F81F6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5190B0-D003-4D46-9B30-66377919E36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32CA51-48AD-49CE-BBF6-188F404CE35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07036E-6E1C-4AC7-AEA0-534EC0DA8C6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82B55D-3F80-4739-92EC-6853B93D95F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6DBE18-C2FE-4343-8299-11E97D803D5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D51243-ED16-4FBA-A644-3522F254E9F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500B03-60B9-45A4-8A86-6CCDAC8E297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894A57-DFF5-43E3-B3C1-6F3DB8D0BCA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CF0595-4C43-4ECB-896E-F0AC9195862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2250C2-E604-4452-AEBF-D8FA790D418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332207-A107-4411-9F52-3425F879204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4C9B91-487E-4861-8ED2-1AD06DBF366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004BCF-5776-43C8-B91D-FC98F9B2CE6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F54F4B-B0FA-419C-89EA-80959A572E8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AC9B60-008F-4DC2-AECA-53D3F421B62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2D4F2B-F963-4EEB-A3BE-BF111526B8C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6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5DAFCD-9C08-41D5-86A8-68AEA706631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6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5FD6BD-79B0-47E9-8B5A-2E8E7F3E6A5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6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6C60FE-0E50-48F6-B454-5245E1EA950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6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1558F9-25F0-454E-815B-C37B9926DBE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6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03F385-1497-4C2D-8711-3ADCA0806F6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6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00641F-2A4C-4E47-8225-BCBFB826EC2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6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484955-F985-43A3-994C-0BED6235299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6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33E8BF-50AA-4FB7-96F6-11106B93095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6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35CD2E-EC1B-456F-8FD6-A8301D1AE25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6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56D23A-FC6C-44FB-A184-7B463200519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18D564-6903-42D0-B50E-F5FA2D297DC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66B6AF-266D-48B3-A394-E9483BFC89E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A00818-9CD3-426D-B44E-A1AA39B15AB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C17F80-7A6F-4100-938F-755AB093396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01ACC8-2F88-422C-84E8-2329E4ACC37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D527D9-7FE7-4C53-8DA8-C95FD1CCD2D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968E4C-90D7-4C80-BBA4-5C6D10B6B8A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5667EA-6FF9-4A99-AD6B-260B6EE1BF6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4A6A8B-0702-4BC3-8BEA-4CD92937410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F08093-8098-48A3-9313-5A672F076BF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431262-E345-4B36-A41F-59232F99CE2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6DA8F5-7DEA-4894-865B-02265995F54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85FCE2-80FF-44F6-9BBE-20C2C26BEE7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95E984-8A93-4C47-9F3E-A0E9F39F60D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F9C8D7-B552-4821-ABD1-9BAE7AF578A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D7EE7D-B692-4B15-9859-EAFEF3EC200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1CE038-9918-4AB3-AD40-0DDC9047C5A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089D3D-2024-4C82-8A1F-78CF033071C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23E650-F558-4767-A3CA-D3466256C32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63DD0E-A453-4EEA-9FBF-C9053CF2E3B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FAC253-D336-4E73-8DF6-5814C2ED8E4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68E2DA-8149-4228-8D92-79C375FB7E4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EABF64-0683-437E-B91D-CD0DEAE5B2F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AE69FA-BD55-4396-BDFA-2AD6BF50FC6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B9DA5A-E3F5-485F-9FA2-4890FB11B80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936A86-9BE1-400C-BCFE-1C9B4B3DF41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EE14B6-441C-4B5B-8A5C-3F2D30015FA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4CC23E-0940-4020-B608-1F9EEACB0C2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723FA4-E8BE-4B7C-BB2E-1EE20A33B95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CDB02F-A098-4264-B120-B2D96C3A4F8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EB11FA-5C12-4BEC-8924-03243ECE6E1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C62A8E-966F-49A8-86BB-1F62A1FF423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0516BA-85A8-409D-8DF3-EC40863A442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5CC005-154A-4870-A48B-EE1427B1D83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BB4B82-6A1C-43D8-8E36-8DB33569E7B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C53C28-5D0A-4D9E-99F0-EEFD9D92077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4EF57E-13CD-4974-AF5D-ED42B08646D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E86C47-10BF-43D2-99FF-CB0BC06788F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9B6D45-7848-4E3A-8B1F-ED97E83543D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9049B2-9FD6-4334-9FE1-D7FDA959022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971BF5-341F-4CBF-9CFF-D66C54D70CB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CC7D0A-0AE0-4FC1-B5E8-A4EDEE29824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B6F78B-49EF-4937-AAD3-D8C5402A193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1F01B6-E50D-48F1-B7B5-2E7F1B446E2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0BA0B3-83ED-45C6-B731-08E703D750D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75C57E-DE7D-47C1-A9EB-98EB9034D70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C29A85-A635-4624-8D97-5FF100F65F0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7975F5-B044-43C2-B27F-E7212790D02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2470C5-789B-4A76-983E-EFA770F4E07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4FA44B-3A6F-487B-BAC0-58F6AE54928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66B928-5E45-4307-B718-EFA8A7D7ED1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332358-1FEE-4C15-9B14-DD0D1CFA4C0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D95CA0-710A-4389-90C9-B1733AD704A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C7FB43-2BB1-4393-AE07-98478EEAE6E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025D4B-923A-4AEF-838A-5801C85B7E7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6FD954-D6DF-43B7-8274-CC8EF521729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7FEFDF-66CF-47B7-8E7E-9A12603BC3C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F153D7-0231-438E-905A-6A024E41847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F98012-5FE0-48E2-96D1-B27DFB58DBD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F282A6-D5A1-4387-9366-746925D779C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6F90DC-49B1-449F-AD7F-0F4C53A39D0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ADFEFA-9C70-447C-9347-BB0FCBDE77C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6E53F9-2500-4915-81A8-FEB6AB8BA7C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0E8BFC-51CE-4719-899D-990C20FEECF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BDDE69-A038-4987-8B35-A2370F47D18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803374-74DD-420D-BB4C-8EB4A725D41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557DB2-641B-4B00-86C4-2A5330C30EC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2E262E-C350-4031-A14D-8D506EF44DA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50EC66-5B96-4C90-8065-4C9EC20BED7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5DE287-47D7-458F-A63C-5C25D2CCF43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19E86C-93D9-452E-B65F-F85F5752E24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059893-50C1-4451-9D06-DDA4B9AD6E6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AA27A4-7C63-4D09-B545-4C999D4305F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929530-70BE-4CFF-8A53-AD7CAC888F5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2A3DEF-8C9D-4FB4-8ABC-E96D9F5CF26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B12FD2-671F-4118-B310-5D067D9E3A8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781C63-1BB7-4B9B-9C7E-CD2F5A6F92F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1814C2-0744-41CF-9074-53BC720E266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4DD770-CBD1-4584-9C43-B28B1CCB6CD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D30E5B-9D0D-4122-8FD8-65B6356C5D8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218450-A7F1-4478-90B4-ACB110DBBC6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5EB797-22BC-4BE9-8317-4626F302C2C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CD7683-3297-478D-A17E-DE0E91BC630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8AD37D-836F-411B-8A1D-CA9727CC721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756918-BF3C-4B7C-9C58-8E07D4E5661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D09CF4-20C3-4638-A5D9-7D2CD5C174D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0BC2B2-77E1-4523-9DB4-38D69F8DEC3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CB2A59-4426-4113-B586-812FAF38A67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C80772-5C70-4904-BE42-BC9FA239F06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16149F-D4E9-4367-9989-69A51245BB9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0E955E-FE1E-412C-91BB-B41396E7947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C5BEF7-6705-4239-B851-38A8767D88E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758737-E64B-4C9D-864C-572FC25CD62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FFBBF6-9636-4D78-B580-F1CAD9D2E5A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62AC54-CE9B-4B89-B9CF-2DCDD6AE775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199C94-7940-4DD4-9B39-05B5A2A3849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210D23-1A23-4DE6-9B45-3FCEC7AA58E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243FB4-EE61-4280-AC2C-A467E38BC12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1063C8-7315-4F8A-BF3F-08DB77EEECA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A02354-C6B0-4C39-87FA-A7AA35F2548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C79621-4B5A-448D-8D9F-EA78B622465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391ED6-3760-4951-974B-AFDBA098537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63BAA0-45B4-4F03-9A36-85D82EB0F2B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148A60-802D-4FBD-B9DA-855B1DDFA67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AB911F-62F0-4AB3-BFC3-7AE1E8C166B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57138D-7C36-495C-8CBC-4C08B2A9886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0CAE9D-B927-4FB1-9A54-75991851359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494B3A-D05C-4C7C-9141-9A06A977CB4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09E1BF-04C4-4485-83BE-43664470C50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AD3163-064D-451C-B3BA-BAA134FF928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D93297-FAA2-4330-B138-2CE4CFE946A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488117-296B-4920-A928-873592D3B7C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41566B-B3FD-4251-BBCF-034CBD15FD1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9D41E4-0232-4E1E-B80C-1CEFD3674EC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F19652-E60E-4130-B8EF-B3A5909AD37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6F7BFD-3FBE-4352-B0B0-3F20F7C05E8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5B9BB7-A3D8-44F3-BEAB-D2859EE62D1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5A313B-FDDA-4C21-8394-2186FBEDF2B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2A817A-5378-4E85-8C78-B70F2FCE8A7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C13F3E-4D73-422D-8435-DDA4B18AB52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7BA1B3-2390-4825-A04C-538ADE9B56B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CF7376-A35F-42CB-A13E-B06C8D0BEE0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166565-41A9-466E-AD03-E8979C7FCF7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7AA5B5-A1D4-4BB1-908E-319E2156B33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FDB687-BF2C-4544-8380-F300EB68CA2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D5DAB2-3DE1-4159-98BB-6D18308E9EA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901CBC-B027-43A0-9D0F-FB2DEA8AF26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089EA0-9D80-40D0-AD00-A1013DDFB66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1AA394-D685-43C9-BE4E-C97389921A7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ED9133-1F44-4C11-877E-6E6A3C33FEF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A7D444-0488-4D8B-9F73-CFC68D64380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86F083-68AE-4C5F-9068-B3F13FEA20E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84D772-931F-4038-B0E0-7D49EE450AA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4CC5DC-7D91-4EAD-BBDC-503D3F110C3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0918E6-5124-442F-8F50-9FD3BA8F200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8C05D2-8140-4A04-8626-4403545BCD9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B1E3A4-9B4F-433D-892F-DC6A8289B67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9212AB-8A4A-4A02-92D6-517B02DA766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65EDF2-AB0E-4A68-9238-505E6AC6A08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9908D8-8904-4FE4-9CD2-970E3FC37C7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2DCDEF-0EDE-4C38-B946-4157C410F98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9A6C17-7E05-4CBD-877C-9575E39C184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AD3F6C-840A-41B8-B4E2-E9E581A143F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FCB2E8-0A15-4D36-A0DC-DC0CDB96635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96F42F-2AE5-464B-995F-923F1165E12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3582CD-0225-411D-A77B-0DD26C74D75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EF6E10-AFA5-4859-9B03-1812049B73F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2A7206-CD1A-4889-A233-90AD045BCEC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304800" cy="304800"/>
    <xdr:sp macro="" textlink="">
      <xdr:nvSpPr>
        <xdr:cNvPr id="6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BB0C89-7576-4DF8-857C-D6016432406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B68353-AD9D-4060-A7B7-4F1955B22D5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AC0E86-586B-4676-8DC6-E09BE15DD80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82C19C-EF5D-4373-8911-0111BAE856B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DBA0EB-27E7-42BC-B443-8170D9F7C62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60A34B-859B-4BD4-938F-47F49190436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010F4E-79D3-44ED-B89E-2DAF8435427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E24DEF-0661-4A63-AC34-E7241FD3BD2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6170EC-1AA7-407C-B642-3A7C7D3439E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51E583-496B-4DCE-9C1E-B9FFBCEF545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3262F4-43A3-4C01-9114-9AC7818C243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560D41-CDFA-4287-B3EA-3449BDAB74F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CD736F-D69D-49B4-8EB8-20E13390A60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BE8189-920C-4A7B-BD0C-1AB8868C362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D0E675-F1F8-45D5-9A6F-18E3254E4C8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379E69-E2F1-43E4-AC7B-841D5B141DD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DB240F-F412-41B0-8F65-3C8B2BA3843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F74C34-B1F8-4CC0-9CBB-466259C455D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6F2E1B-73D3-4D2A-A061-66756534829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7B9D72-F850-4768-95DB-ADFDEB06061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D3FFA5-A658-4137-9B18-6CB2E40ABC6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0BCE18-01F1-4771-A444-FFB6EDD2FA8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F55463-A66B-49D0-859A-E0497CBEF3D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72D56B-8F0F-4633-A94E-38239636FB0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EB9C14-C6F3-4483-8819-F22E16CAC02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40EDF2-C6E5-41B9-84E0-79231FFEA7C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0066CA-2778-4812-869B-4E38698EA63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ADBD65-82FD-4EEA-95F7-7C56841C5E7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A367CA-5D9D-4C46-A806-0E5DAC10758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A93AC9-84CE-47AD-8982-F5D9A37B119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29543F-BF70-4D79-849B-4EA9138CEB3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EC81ED-8B69-49AF-9F4B-3F8C29A7092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EA4298-7198-4540-8E33-1423A8F5725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1D55DB-7FD2-4CB9-9F43-972BA15C80E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E353E9-BF39-406C-BC25-45F93B44A16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A52CA4-D0AA-4C8A-887B-C67E9389AB1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75F5D8-39A6-4554-8A8F-60C249368A5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3D23D4-98C2-4613-BF6B-303E02F55D2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0ACD5B-279A-410B-A0F0-2857F4128E9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F7C271-C7F5-43C4-893B-1D5B58F44EE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841F23-6858-4005-BA62-6AEBE6C40BF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338F3E-B4C7-402E-B4C2-304ADDE8788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79F8F2-4DD8-4AAC-A937-C59BEDF3ACE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1BBE95-ED45-4BB3-A05C-0DEFC3F3F9D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284908-145C-477F-82CB-7CE9140FEE9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073ACF-05AE-4183-AB51-D80549F71E0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1AC5F4-16D9-4B1D-9F96-3BC42B08647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F255B8-A4FD-49DD-9806-D08066DF7B1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64DE08-BDE0-425C-BB43-FCF2C6B83CF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37262E-CEED-4D22-A281-AAB08015712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9CC85C-6CBA-4BEF-926B-67E1408EBA0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6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EFA0AC-F911-4659-917A-03B4CD7F405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808076-7292-4276-A4CC-CC7B92B7885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A39D50-7769-4C4A-B90D-C250480BF07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07C26E-585D-4512-8077-606BEF7C37D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09F8B2-7FA2-4E3E-A7C0-223E0863D21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96782F-AEB8-4E13-9FEE-76F67123EC7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6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225093-FE8A-4FB1-B085-CB1DB5B9853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0CAFB7-DE42-4760-864F-4DBB88E1A87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E3F43D-7C99-4948-851F-48FC94CF900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8BD32E-AE5E-4912-87B2-BEBED2F4FC6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0987E6-DC18-46AE-8701-CFDE1716D58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ECA7CE-FD88-49D4-A3AE-B93E58DCD72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00F62A-EF0C-4C8F-B85A-E2346E18CDF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8F5E77-B975-4CE2-B7BF-B7FB2A74F67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0348D1-F38E-4B52-A8CE-033C74AEE9F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024A99-CAC6-486E-B394-6B13A814B34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D581EA-BC49-4D4E-9456-2D341997581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E73DC6-F182-4E3E-9F31-FFE0F1B52D6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39EE6C-9B9F-4AFE-AFD3-ACB20B42044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6E8DF9-1049-49F5-9CA8-BED29D8E23BD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66F323-37E3-4919-9CB1-3441FE799FA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897882-A6A5-4C5C-BD35-61D236B44A3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374679-5D88-4721-B98E-A6A6CDA1453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51C213-402F-4273-8B88-14257E9D964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26E076-0B9C-4E49-A637-1B4C1484334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A6BDCF-DC47-4039-849E-C1F82FD7A65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79BF15-D9D2-4C85-B5A8-F961DC16BD0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6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E98BF0-5E4C-4428-965D-1B45EB76F99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F9C5C8-15D3-49EC-B40D-56856B73901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782519-3C8A-4C30-8582-DD7C64262B4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D94604-79DE-4A12-BC7A-6EBE5C68605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FADDC6-F544-4B33-ADB5-38AB597C165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9A2689-0440-40DA-A77B-50BCE7F02BE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6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D4FAD7-AC91-445B-B31F-ED6175071D1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1FA9D6-B560-4376-8AF9-D8F828D3C49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EA095F-5697-4077-A667-D893EAA48C7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BA8BB3-DAB0-4A90-A465-9B93C61CA75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5C4BD8-21A1-4753-A042-6A237E12208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373475-1F4A-4A5B-AECF-2CB40618E2D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9C57A9-0494-43EB-9F68-4184BF26677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29C624-1243-438C-AED9-7FA7D8C2FC0B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FDE13B-441C-4097-BC7E-31B3CAB9DE97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159C64-A78F-4B11-9F0A-22A76737201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AC2DE4-BDC0-4E4C-9CCB-3DC94984B8E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1D2830-BB62-4DDC-8CA4-4423853C6154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BE08D7-3481-4299-8C46-B0B07339F3B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C4707B-94BB-426D-80CC-55A1537A078F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B6C0EC-0FA8-4155-9DA6-4C9897EF3138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3BECFA-8C11-416A-BC66-3D9511FB1BB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ECF741-898A-4C50-86CD-04D0F2A00DB0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7BA555-2FF6-4400-81AA-324C26C1CF2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631410-D7AD-4ECE-B727-70CCE7900D7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EE2A58-6E7C-4333-9B2A-EE7C89A4843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304800" cy="304800"/>
    <xdr:sp macro="" textlink="">
      <xdr:nvSpPr>
        <xdr:cNvPr id="6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69237F-0BA8-40E1-B260-9A482681CB3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6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EBEDEA-2051-489E-BD1F-525AE0D6B3FC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6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18E98C-9CE7-4AE2-B3E6-6BDFD248B5A6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6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3A928B-AECC-40EA-B724-708D98A98D2E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6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4C185A-6DA8-4FF7-9D66-4499D8A8262A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6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25D1DA-F733-4893-93C3-47656C4F5CF2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714375" cy="304800"/>
    <xdr:sp macro="" textlink="">
      <xdr:nvSpPr>
        <xdr:cNvPr id="6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621314-4376-41D3-851E-36E6311954C5}"/>
            </a:ext>
          </a:extLst>
        </xdr:cNvPr>
        <xdr:cNvSpPr>
          <a:spLocks noChangeAspect="1" noChangeArrowheads="1"/>
        </xdr:cNvSpPr>
      </xdr:nvSpPr>
      <xdr:spPr bwMode="auto">
        <a:xfrm>
          <a:off x="800100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6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C46E78-4CEA-4C3D-AD85-57AA5C2FF59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6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62BEDC-6976-443D-960B-A2BAC87D7B23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6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04569B-0C23-458E-98E8-86DBEDCFA8E9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</xdr:row>
      <xdr:rowOff>0</xdr:rowOff>
    </xdr:from>
    <xdr:ext cx="714375" cy="304800"/>
    <xdr:sp macro="" textlink="">
      <xdr:nvSpPr>
        <xdr:cNvPr id="6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1FEDDA-608B-42E2-9828-841ACD9E835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714375" cy="304800"/>
    <xdr:sp macro="" textlink="">
      <xdr:nvSpPr>
        <xdr:cNvPr id="6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1D17AC-9BF4-4D8D-820F-48AF1216DAE0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E2C62E-E143-45E1-8429-FAAD3BD69B20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645F81-822D-4280-B800-9B141BEDB4A5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B63113-8368-47E0-886A-5CEF28BFFFAF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FDB2BD-2EA0-4DF2-B8BE-62F21BF81CC4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82BEF0-3DAB-4554-939E-04F0E0EB04E1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714375" cy="304800"/>
    <xdr:sp macro="" textlink="">
      <xdr:nvSpPr>
        <xdr:cNvPr id="6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3EF272-2C37-4627-865B-7C5E776C6455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3F4D4B-AB81-47E8-84DF-F384A00D17B1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94D5C0-5A2E-404D-B5CD-E166B081B64F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8DD41F-CA15-4F91-84C3-8C7E3FF98645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9B8E75-EF89-4E54-BE13-59ABD7F132FC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AA254E-8956-492A-B7D1-13A886A83EA8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73C982-26BE-4B32-B09C-10376641DD53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5CF807-240E-44BE-828B-B82F297222AC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DDDF20-1D49-4E11-B561-86DC3B28CBB5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86DACF-252A-4FB5-B62A-4C632D214175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DFCBC9-0AA8-48F4-AD10-F7F726F3E972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C00805-25B5-4072-802C-DAB68F784D44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481F04-6C9D-41DB-ACDB-9065B0935370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95AD4B-5700-4196-9D83-4DFE3B296BBA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BB9449-4B8A-4191-871E-D3BAB1AAA554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3029E9-82D4-4A45-A798-507D1AE30134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E4699E-12E8-45F5-AC8F-A80B96203262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F6B838-398F-48DD-8D7E-8F01ED256031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1DEC49-A7B6-4BC0-B36F-CD6CE9EC61C5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871883-D81E-4883-82CB-7C5431348F11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18C733-5D2C-4822-BF92-FC5DCF8B9C12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714375" cy="304800"/>
    <xdr:sp macro="" textlink="">
      <xdr:nvSpPr>
        <xdr:cNvPr id="6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3692C1-53FA-4CA3-B5C1-0AC7E8CA6B15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7EC1BC-BAF5-4871-B94A-78FAD70AE7B5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5E385F-5361-421D-979C-627CD9B45F3E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D343B9-1D64-4D13-8C34-B0CB661B6C9B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98FB8A-34E3-4F78-939C-C109350996A4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DAA8E7-1ED2-4B0F-A619-80AC008399F1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714375" cy="304800"/>
    <xdr:sp macro="" textlink="">
      <xdr:nvSpPr>
        <xdr:cNvPr id="6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D5DFA8-8BA3-4F09-B15B-BB57CFB1EE0C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395BB0-116D-46F6-9823-4BD058DBB2DC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A401F5-737E-4441-A54A-C89F63EACBB0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770B8A-3ED3-45DB-88DF-5117FC6C77E9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DEC3A3-CFB8-4633-BDDA-FFA4DC4F2E40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1A4F5A-9DD6-4791-A0BF-20605B7FB115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89FD14-341C-49A2-9480-3EF5B904D9AE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5EC279-CDF9-4DFD-A585-EA27E047F94F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49E8D6-8655-48E3-9975-CD24EA6ABE3B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300271-AEDE-4AD6-8A93-DF25F2549928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64FAD0-9A18-4D82-9DFC-757EA22D48F4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D57A93-08AE-4693-9673-0DFEFEDA924D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A31833-5D8F-4FF6-8595-6C201ABD6DB9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928098-B839-4F16-BBF4-B626FFEDF436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7BFEA5-1754-4A2A-9613-56DE4E085BD0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346A75-4797-4668-B0BD-173E50C360E6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A0638A-AF54-4768-971F-88518AF843A6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804A5A-4CFD-4FDD-8D26-8A78C97783B2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AC09FD-1321-4459-8A73-2ABA490405C7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F4B085-1665-41D1-8798-A2BF42B81115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304800" cy="304800"/>
    <xdr:sp macro="" textlink="">
      <xdr:nvSpPr>
        <xdr:cNvPr id="6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A9DCB0-F6F3-4C1F-A77A-ECAABC0D9763}"/>
            </a:ext>
          </a:extLst>
        </xdr:cNvPr>
        <xdr:cNvSpPr>
          <a:spLocks noChangeAspect="1" noChangeArrowheads="1"/>
        </xdr:cNvSpPr>
      </xdr:nvSpPr>
      <xdr:spPr bwMode="auto">
        <a:xfrm>
          <a:off x="583882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FEC423-C03E-41D2-A069-57421FC8387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7AD588-F529-45D9-AAA5-F579ACD811A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066582-F1D1-452F-A1E0-19937701E0A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2A7520-4263-4EF3-AD07-2CA2A0BD54C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77770C-1713-44A0-B1D2-3065D5411F6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69E124-0F21-4812-B8FA-7BCBDE3686B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7E9869-0B0E-43F4-8385-E4836C7BE3D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13D0AB-B49C-4598-ABF3-833A42CCB14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6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E51ABA-1D66-4EAB-A74C-472E32DD3AB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64F536-9C82-4EAC-906A-99574E45465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231934-BCEF-43BB-B9F3-E444B2068AA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36C18C-EB17-4821-9E58-038A86779AE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CD561B-9776-46E7-9EE2-A561A375A1F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2F6F0B-40FD-4DE6-BBEA-3237C2F7CCB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6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661F55-7BF2-4CBB-B914-E76FADC9F31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8657ED-369D-4AD5-B4C1-C471AFE8B72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D58A58-BDA9-4B88-8805-549BFB049EB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C25EB8-A889-4C78-920E-2937A8BB2F0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120FDC-60A8-42C9-B909-9F7EE9A01C1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0CA178-5D66-4802-9AA0-520C8DA2749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A9063E-B5AC-4D4D-8DF3-0F4D6ABAFE9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A382D6-3390-4661-9D26-AC4E4FC4A65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C78A0F-7E96-4A80-8DCB-4EFD5898149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6B06E2-43D8-4B16-8745-376D8965D6E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38C586-A2F8-4890-826A-8DB5D4DD5B4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6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8ABCEF-DC32-4FBC-844C-8CC41E2CAA2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7AF3D5-2084-4FB5-9155-354A3C573E3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6EB2BE-0121-4987-AF19-798B713007D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AF42C8-1C2A-419F-A2E6-AF1D3393B80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9017DE-C737-4E09-A9A8-40702262CAB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F886CA-2FA6-4153-82FE-AF32C1B8020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B228B9-8D80-4863-9885-67732B4D0FD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9478F9-6C6A-4C84-9FC1-B0FC1BACCAA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3950B8-B032-49D9-AB97-23803A3D6C9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EC843E-9127-4AB3-89AF-59D4698C5A4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DCAD67-94EA-49A0-BA37-1EAD97994AD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5880F5-4F0F-44A5-A6E5-7F1EA91F5D6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0E2B2D-A2F5-4E69-A049-39FB99CEA14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B333B5-5015-4BA3-A061-11BE88F6B8C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57A815-DEBB-40B4-B2A2-BF2D2554C27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9D24AE-35BD-4230-A279-F00C29B50F3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9A588F-524C-4833-AE9B-745A6412793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AC6AA9-704E-4A6A-BC57-5CBD3D86738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085456-20DC-4117-9A83-65043804D1D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6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D1B95A-B2D6-43F3-AEF9-C5DBFDE86B8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0F412C-B966-46E2-8DEC-E6175D8CED0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C05BD5-FE8B-4B68-9D37-4ACDDD90515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5E7EAA-8D0C-459A-9202-493D3E26443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7B0DC1-D7AF-4B7E-98CA-7C3A5684025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6CE6BA-1196-4FC8-9D61-E4AB7A9FAEB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6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48BE29-4478-476B-BD84-B0255F56A74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823BAF-E3B2-4A78-8960-FD51E347F81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DDE5D1-36A7-4704-BF47-F49D3503915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21C03A-1157-4C40-9EA4-3B2AB470396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5AAB55-11DF-4F57-B215-6D03082E90B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CBC25D-E6BF-44A7-9ACE-636D436F123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A6FF82-3CC8-4A21-B01D-2708F403096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5A6859-8152-4115-89AC-586D5421ED8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88325D-5890-488C-B2F7-24FFA877697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8CEE43-98B6-4E46-8A61-A4FE8F1C8BA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A391C0-F33C-4EA9-855E-A04B542297F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6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97A114-D85E-45D9-825E-A13AE3E6B36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13F16F-EA50-4524-AF0B-B582FC9F26A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245540-4944-41E5-9ABC-37D9D552F2D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BD7E5A-59FC-4825-99DA-65F2F04D06D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6F1D16-89CD-45A8-8D94-6A06DEE874B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5009F8-DD28-47FE-B360-351CD45E19E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665C7B-7ADE-43CF-941F-39742BA515F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5C19AC-4C8B-4364-8BEE-06360F305E9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01B3C2-7B94-4206-9B05-0B2C9CE3105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6D5F50-E6AA-4FF0-90E7-C9A6B9C81A1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8B89A7-9401-436D-9F2B-9ED71F9846E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37C90A-35B9-4701-B2DD-652ACAB5C61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864615-8430-4982-AF6A-7B702F114ED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1F5906-8F71-48A3-B8E0-7F0CAF384C2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7FD384-B207-4226-BB94-8B0BB773749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344AA3-E17C-406A-B131-262BE646F8E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E5828F-79FF-4E5E-AC3B-80DC7274D72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082D74-0667-4059-9CD7-B5B3D888F83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905B56-997D-4AEF-9D14-C3A1080852B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E7D470-A01A-44A7-AC67-D90F478B960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444348-002D-496E-A033-B05594EFC8C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F126A3-E896-42A0-B4A4-1B340BEA6AD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9D7135-7DAD-4A2C-A79A-A0265D07038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24CBA7-161F-4FEB-94EB-1AA1F2A1A37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E92DFC-6571-43DA-9A2F-517B7D86A67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1AEC12-4DFE-4D37-A1ED-DF70924A5DF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2AD00B-8021-468D-B323-8CE2A7B0B9C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815ABB-C020-40AB-AA7E-FC7B10BF2B2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F076B6-287A-46F3-8A21-F39E4A10CA6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34860D-9C35-4788-A3FF-08E7A8CE719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5AD549-1176-49CB-AAD3-954D6481F7C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AC45BA-0A77-4BF1-86ED-B953CFDB510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676F65-3D8E-4718-9750-46E94727766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077039-B2F0-47D6-9171-644910EEE4E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6365F1-29B1-484B-BEF1-BA542ACE5BA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E10DDD-11FF-474A-BBBA-F5EAB8B3409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31E61C-3C77-4C4F-BFEC-72D93C5B25B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09EC08-201A-4376-A75A-EBA01C2E728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8C8F0C-2FCB-456D-A3BA-77E09BEDA06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CFDF0E-2D14-4827-99D0-CB47AF1E748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B2CC54-E4CD-428E-9BAF-5923947DCA5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5AB5C3-66E7-4A55-8A94-5CED10012BE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AA84E6-69AA-4847-8A49-72904F47CC0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DA2C99-4607-45FE-BC21-8EA44C364BE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BB2B98-0C08-4FFC-803D-2A0661FD9A7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F1027F-2C20-4C0D-9A41-9EC7CC72296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914FD0-BE87-4391-B9F2-EE8CE7410A4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374FD6-F3BC-4810-8D88-E894B9475F9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5EB7D7-CDAF-4076-91D8-FFF8E6341C1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890C71-2EEB-442F-8B1D-298BAB8944B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CB9A64-66D0-44D8-B6FA-1E4869A3501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942472-F523-4DF2-91E5-8FDCEAB6DF2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AFCFED-B353-4E7C-AF96-6209E94C710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06533C-486D-42E2-8576-8E65229EB0F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F297B9-07FF-4E07-95A7-3BB81367476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C871B5-1B73-4031-9543-38078836079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A53B60-9F33-407C-9C38-F12CC744E58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A9A2D3-178C-4A4F-BD5F-647F8B43393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8DF3AA-6CD9-4A6D-98D7-FA2C1DC2C03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03FD9F-161C-4DB8-B530-88104ECF63D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133843-CC30-4E70-8DC5-2F97A1E3CA8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34E299-166C-4544-9BC4-059DAFD3F5F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E8BB9B-92E6-45D0-A88D-B50C3C8D8DB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5FA0C7-614A-49BC-B6A8-6D3FF61DABA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402179-8A4C-4599-827A-90F16F650B5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163C3C-E214-4718-979B-9A34B9E8AE9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CAF445-E715-43C4-AB2A-026CEE1F6C4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16A9C6-C3B3-47B7-908F-E51ABCD4E01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1CB15E-E2FF-4D3B-AD86-8E2A0C0B8E5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B0A65B-0B19-4C07-B8CA-C82C5606747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661F87-CD23-4238-9479-617DB50687E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B4AF3E-F16D-4C94-885A-C9F2B5955A9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44C974-C95D-4993-97CE-60D156F47C4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3C643D-1879-4B17-9A8A-27A6CDD4046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F6DEA8-A259-4046-A401-7F7C72C96B9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FCC83B-B463-424A-8B7E-E3567608F1E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ED9D70-0B67-4DA7-93F1-2376E37B631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C4A40B-6396-4551-8625-80F1A7623F9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28B428-7A38-468A-9E01-53050F152EA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A58BA4-3773-4A02-A831-B18C9B4A651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E5BA04-8F5D-4678-A643-5146458EBE6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16F487-7C4C-4F0C-A669-2AB29FE2381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DAB6F6-5931-488C-8638-74FDB9F027E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13FBB4-12D4-4C22-9EA0-E65CBA3A1D8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4A5818-B7E5-45B5-B9E8-3DBD9EB8F22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208A73-2A7C-40D5-ADE9-7244E2A8551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082359-8C32-4035-A987-6663757C3F9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11770A-120E-4119-B931-C2F352D2B36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F321B7-FD0C-4172-9C56-7654D04C208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FB4D94-27B0-4A84-B6DB-AEB63886DCD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4386A3-4749-4568-BD5B-BE4898F4D53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C97224-5A0D-48CE-8B05-65A2D7712C0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742BE2-86F9-4B2C-93D7-4AA62A492E3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BACB3D-36FA-4426-898C-6F38B328C4B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6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5F5556-68BA-475D-BEA0-67B27092CBC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0C6DE4-A511-4B8F-836D-7DAD4356B63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C12447-64B5-42F6-925B-E15FCC71C82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FFE889-C34C-415A-B09C-9FE1654BBCF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52FB26-C30F-4E24-9CB1-5DA21B7E84F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3C6A63-F1C4-4EC1-915E-B9EA5F83663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6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E79EA6-4321-43A2-BC37-6E6F233376B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9E034F-13FF-4EB1-BEA3-331D37B59B4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D2CF8E-A675-47BF-B7A9-64E4B68874E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F9D5D5-D7E7-42CD-866A-04597BCCD11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129B7E-C09C-4C6E-A001-3BF94618930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6D28B7-A551-4AED-A221-6D29E5E0BD5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D770E0-69CC-423D-8E4C-C4B0187E60F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A1365D-0738-47FC-9FC0-851FC980FA1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7E6AE8-EF07-45D3-9A18-9397C4113A9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396B25-BB0C-4235-AA28-EDA349B23FB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EAA7A3-75AB-41FE-985A-14609FDB48C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2AE3EE-1021-45A4-BA23-1DBB342E60C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9DA4DD-F1B5-4A53-A1A7-28D71185630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4CB8F2-950E-4F3D-B008-15D8DDA0439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4E20A0-D423-4C7E-9730-215D63D1071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384F33-3E05-403A-A3B1-481CCD7F03A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1BDAFD-B8EC-44F8-827D-6D692F1865E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313A37-057F-4A4D-BAF3-2F6B6971130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D42521-FDDD-4693-A366-4B6C3A70065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50DF81-1143-4D51-962E-C9AF0CBE1B7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7218E4-9E9F-4D52-954C-6241B98E1EF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6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C9E29C-F5FC-4A8C-A885-32BF7B6F928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79B07F-57BE-4FB9-8BD1-126B22B48B2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A41153-5B17-4A0F-96EF-EEE12C928A5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4CFA74-00BE-491D-AF0F-78A2B2AAF07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82976B-44FC-4E59-9D80-DF7B0871469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84D630-FAAF-45A9-97B8-8CFD87307E2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6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CF9549-18CD-4630-9CC8-3390600A1EC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9B9B72-C8FA-47D1-97D1-08B7A20DC56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916733-F607-4FC8-BF7C-B9A65FC2614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4A56F6-6A56-4435-B453-0E593AE9DEB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D3A37F-3BBD-46F8-BEBD-F9D543E7BED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7907A0-A7C1-4A53-B043-E8B200753E6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3216AF-5172-4057-8EDD-B2F210D927C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859B72-1964-4179-BBC2-DBDFDACA583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266D98-F67B-48FE-B35C-08ADD2ADA50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3FC4CC-8041-46F3-BB74-92D31A64895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D1A37E-6C40-4268-AFB3-24C1B2642F8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93EDCF-8791-40D7-BC1A-743C0D3FFE0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49D765-6875-4E7E-BB78-516ED1DE2B5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0582A4-1B5A-4127-A4E8-BCF41280623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DFF454-BBF4-47A9-B0A1-744121DCD25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61F483-08B2-45EC-90BB-FD1D45A8BF6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DF5D6B-823E-4157-8CDA-CDC05DF8625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15215F-EBA3-4156-A3AB-D0440C4038A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FF1B55-D6C0-4BF3-8F5A-F61F81CF06B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C517B3-C25C-415D-8E0B-249817B6B79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73CDCA-718A-4A2B-ABE5-30C4F6A8EE6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6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88F6F6-A243-45D4-A88D-589D57E0E0B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077E7D-5B1A-49C3-849F-274195E81E7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0FE67E-2681-4290-B8A4-280CED198A8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6D57B3-8A63-4070-8399-325CD538135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E20198-4F42-4379-9667-C6164977021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0874CE-C0F4-4431-AB6C-916217E03A7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6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C92A19-6128-413C-9B69-F23DBA97680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A19879-FABD-4D08-8833-E185A3195AF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81BB68-5C33-432A-9A26-0D9DD60B462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CFE06A-8181-47FB-B39C-C364335CDF5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210D0F-333F-4B51-8453-AB63FCD190D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320BA8-5B51-42CB-9BD9-E4AD7AB48AB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78608E-15A7-433E-AB09-D86EE2D43F0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A2107C-BD08-41DB-8594-82924B34D9F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7FA8D6-FB9D-460A-935A-836F543BA87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B1C87E-F1F7-4210-9CEB-13407F32E52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F0AB73-E7A5-42C8-A107-63591BE450A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5F11D8-9159-40D8-86C8-EF03FA58AAC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25C10A-1320-4977-8097-A143F619BDB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C9A105-8F19-4731-B27A-4A808362CD9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BB0425-9CB9-4EB9-B064-3EFBCACF909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0D7196-6B5E-45A4-A444-4779A4222DC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C489BB-0FDC-4D7C-8713-EF1A205093D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500DB2-E5D9-4F0B-BDD9-1AA9B9C002B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240962-27D9-4101-97D6-5A8958CC58A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253483-6ADD-4A3F-9EE9-943E1A8EA05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E802AD-3031-427B-BAE1-6C5B45DFF0C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6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90114A-1B5C-4116-9E63-ADA960218E0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88F3BD-B673-4D5C-93ED-F0D09AB6FF1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28014B-6C1F-40B7-A1BC-17BD6B7BD3E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5A59E0-1E2F-479E-8459-FD3D84E400D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AF7037-5D3D-48ED-8AD6-026DF468E56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505FBC-050B-4F73-AAA5-3984A6531C4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6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FBDEA1-BF0E-4754-A1B0-DB99056EB06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B5542E-D425-49BB-8A20-169EDE06E83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B10AB8-94CB-492F-9D9F-C91E0E0E55A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8C14D0-87AD-4D39-9047-D66AA31B38A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0BD503-6800-487C-8600-278069F098C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FB938A-B531-4531-9BC7-1652F7CC239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3D05BC-18C9-4040-A9EA-CCB094DD285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8AED21-D05E-4AF1-A23B-388AE06EFE0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6F9777-A83A-40AE-BE80-F79BC4E7EB8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804C36-8715-4C07-8691-5A81E56BA58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EB7687-ADA4-4AB2-8197-00D1ECEE35D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D2C695-7D49-46C5-B67B-01C8216F28B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A22045-55A8-42C3-9B16-BED12F381FA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E43400-15F7-4544-98D2-34E9FFF908D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C8EE82-F988-45E1-9CA4-892E534FF23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3A333B-4976-420B-A43D-58A1CD38D9E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01072E-033D-4A5A-92F9-6C60FF03200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4B3CE9-3E0F-431F-A35C-8E3456DC367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454AA8-B125-4589-A51F-F47F3E2B3B2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F1C41B-53F3-41B8-B9CE-18B7D2DD401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9D7A5B-0658-43BA-ACBD-C9B76BDE722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6A0BC8-3EE9-41DE-A36A-0312C970C47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B8E024-308D-49B6-B939-659D81F3D6A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AAB041-C187-4673-8601-23E65CE3E06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EBE98C-C9F2-4F6B-8CD6-D6E1F74C070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CD9989-EEF1-42D9-A2ED-F803523A381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90A7F2-EE2A-422E-B8CD-36B3323EDE5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ED6EDE-8341-4428-84A6-CDEA7821195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82032C-5AFA-493E-9828-2894B16AA7B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6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71044C-80D6-49B5-A420-8C1A1A89800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CA6C20-C778-4FB0-A36A-17637D43866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105F00-9063-4B71-B232-C990F46406C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2B95A7-58DE-4704-B80E-D9C35DB8B2C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474EFD-90C6-422C-AB05-55FA97D098A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200689-D88C-43E1-ACC2-E139D3B1BE3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6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56FD40-4D2C-4FF0-93C3-AFB95C57CF7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86FB3C-F779-49B3-9534-7F97E9D0F04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E03D4A-6E92-4BCA-B0F5-602D4349672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49FE21-C994-4770-8D31-A8C411DE765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6B7E9E-352B-404C-9844-565CC83E8F5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7A256C-81A1-4C46-B624-79AC7E2328F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5F497A-9867-4E13-9A6A-5EB9B52271E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F9C1DB-5FE2-4EC1-9AA7-053EA665221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DBFB9E-EB39-4FB1-B777-57DADF370BE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BAAB23-C43B-49CF-8F1F-0FE1D016100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2F8C3B-3DBC-42C3-A86E-C642C9EE2AC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6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746ABB-F5F5-44EB-9E43-BBB2B781D24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AD09A8-1598-4737-A6BA-CBD9D5598EC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7EC33D-0A0B-4E77-847E-4E5CEAA2A64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273348-237A-4821-8CCE-325DD2EF411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D4BB6F-DA03-4D1C-B2D8-D76A4279EEB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9ADE3B-819C-4C70-B66F-59711CD6AB5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2B271B-3B23-409F-9F7F-D21E20E568E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32DE5C-0338-48A2-8C0F-270216E63B3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6190DD-2293-4B37-8346-5A58FF44355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211BA8-70BF-42BE-A191-3161D5C550D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AA20FC-D5C3-4D73-B3F3-A91951280B1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3E8EBE-987E-46AD-BA0E-C6DB3D49E75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E299A8-030C-4A60-BDF7-7E457377973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9EFA56-1580-4752-A49A-0808D2DA63A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636B08-6A16-4622-9C4F-BED0CFA7CDE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19D8FF-35D3-4297-A4BE-6688C386646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E119A4-922B-48F8-8130-91B0FF6678B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99C117-DDE3-4311-937C-A8B8DAD6F69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6385CF-F690-4F35-BDC6-33AB3B496B4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6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103CE3-169B-455D-A455-6034A528BFF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B54155-2246-4657-8120-A97947E996C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A7E8E4-E31A-4AFC-B289-3B7605704D0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2E981D-41F9-4FB0-9504-20428B29FAD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16C8A0-12D0-48E1-B921-C57A20FA7C7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071019-7B69-416C-A087-418EB73029F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6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C3CA06-9112-40FF-BA99-D7243129731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7BFE1D-D8B8-4111-AC81-46D32CD90BC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9BCEF8-6093-42B0-9BB5-025784E0F6D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78DAB1-584B-48BD-BC25-2418E6BDE40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67755C-D399-45E9-96A6-000AE70792D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0A8F47-2C0C-41F4-A178-CE2CD23929F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2F9F00-B23A-43FC-8249-9FF5378005A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289FCB-03B8-4AEB-941B-429901F572D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6BAC78-0304-4C12-A16D-DD9F5BE0CC6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55D937-4538-4525-B840-75457431B59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8077B1-D4AB-451B-B855-9B57F7E3413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6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B5F444-732D-44E4-BC8A-522F2B45421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11516C-D273-4C46-B463-C8453D84BF2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BE4B1F-8BBA-44FE-8F37-E3539BB8598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36C2B2-DB6D-4E9B-8ADA-90E0EE76529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300115-0915-49F7-A769-386DC053BC9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8ABFEC-86C4-4966-B037-93AF8BE34C0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A8199B-4C50-4983-B882-9D763AD25F2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63803E-26AB-4AB7-BA04-E50E8D6068F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95642C-C8A5-48F8-B208-5C24F62DFD8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4CB6E6-2F7E-4EF5-BAC1-B0DB83FCD22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5DA8A5-F276-4350-BE4C-A063CDD0021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36B143-8083-4142-B4FA-2E9FB374F09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E2D0A3-CCB1-4A73-BBDD-0A74A05E9F5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A0BDED-27B7-4A15-B0EF-82ABC7FF622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367CA6-9907-4839-8B0F-55D89CAF34B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A63322-1025-467D-8B2D-8C84A4953F9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87E4C3-A464-4B18-BC50-DB38DCC1D7B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18A945-BF20-4F7B-A87C-020B65150FA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0A8C16-2CB1-47ED-A39E-08FDA4FA540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EC92CA-73EA-4D41-8CF0-F0B61FBBB9D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C3A1EC-541F-424D-9A10-19983266C12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7692EA-F34A-47A9-BD5F-A0BF131541A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8A2D25-C0E7-47B5-8F06-23B08EA41E8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F28F31-23A7-4777-820C-CA281AFBF5C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2093FA-DAB0-4F22-B469-1D614766144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89B149-A515-4597-8C1C-32C71E900F6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FD6378-B4A2-42F0-8060-ECCE8F89571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E76BC3-6F9D-4699-ABE7-710CE398052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AD8B02-126A-4867-A581-9CB3CAF8084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6CC359-696E-4441-A8FD-266B61058D9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DF5C57-7AEC-40B5-A7DF-60167645B97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E0BCD8-55B0-495F-9D5B-F1F90D2CF5E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77196A-9874-4B69-9908-36F9EE04F3D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3A64B8-3462-4D88-BBBC-211C750BF28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773F5A-5A5D-4D75-9938-A5E34A92555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35246A-5C76-4A3A-9F98-465B7D034EB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121474-7D9B-462B-BE38-095E28F9E6F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81E2D8-CE24-4A08-BD03-17846E54AC2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EBB87B-7B64-4602-B8F3-D75A6983A99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D17CF2-BB0F-45E6-84B6-BFE9C55E666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33374D-BA1A-4AF2-9769-DB5D0D082EF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CFB1FB-23A8-4EAC-B27B-D099903805F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CFBC0E-B2DB-41EC-8B56-1C17AE45401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8C5167-18E1-4AAB-A822-3F50FFF1764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D37038-E9B9-43FC-93C0-3849758DE67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73408E-8C96-4BA4-917C-4D9CF50C446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D2FA20-3D23-493E-962B-D1F80FBEC2D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CD910D-51C8-4759-8F13-8D487FDCA21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134E8C-51E0-4C39-83A4-691118EE1BB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B6A8EC-916D-4BC9-8C18-B175724F1B6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01392E-4D00-4F71-92CA-5B408000A87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B09710-B37A-40CE-87D4-E5AFD37DA53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1321B5-E2C2-40AD-84AC-0F232481CFB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9693C4-ADF3-4C65-A270-D2BABFE6AEC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0CADD3-D26C-4A29-8BEE-36EE9FB4AD9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D0FAF8-8004-4E09-B9F7-B19F2C116A8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DB1468-4BFD-4A4F-8049-343C3A3B18F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17EE1F-2C15-437C-9634-63E055B33DE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ECC914-44DA-413E-8521-140D5001979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882850-0A39-497C-B938-39E3A582140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7F3320-7EB3-4B3E-8A82-1F6E52693CB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9797B4-C0F9-4245-AF90-A0BE0CC16F1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FEFB7F-F5AA-4C2B-B8D5-5F987095C8B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ECB9B5-2955-4352-A15A-CCB026E4C8A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52952E-C2A1-47AA-8F62-1E71D848A77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F4218F-067C-4FC6-ADAF-9D3C6F67F0F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FE1509-E26E-43A6-88CA-692A482DD41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6DF46A-3EDF-4EE1-B112-99CCC9B93E3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4621BC-2953-4ABC-A56B-8EEA04E9F43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1FA425-EE8A-440A-97AE-68CDAC69F99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3C6732-1890-47E3-9EF4-0B4206FE403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D4E7A4-3548-4EE5-A25E-E9222C0E6D7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2A5D94-38EE-4B8C-98DF-88B21F532D7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A8D952-BC81-4C0B-8677-1A33569214B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42711E-C10C-417C-8092-86E230D9935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CF67C6-FBF5-47D4-A0F9-0413D383428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76B0A6-8287-462B-A059-944E860E0F7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0C94D4-71AB-437A-9755-B944C81E343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6EE257-0D74-4B37-82B1-4A482572C0E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86D7D8-1BEC-4080-994E-61CDFD89161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8571C6-1D92-4095-B132-29318080347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25B29E-2FA7-4C1F-8935-80CB0EEA84C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0FC516-85E2-44E7-9C0A-D365141461A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6A0ADB-3659-412F-8F4F-E201B628E6C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888152-B3FA-4356-B223-F786599682F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0C94D7-F5E2-47F4-9FDE-65150136AE6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EC65C3-504A-4B47-BACF-89E2FC3A2C7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EEAF57-3DC9-4C3C-A584-CF5AEF1F244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4186D5-0A7C-4ABD-B22C-95831D14C54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34DEE6-9655-4F8A-86F1-AAD114A3F50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8B7C8B-799F-4228-9D27-124C2D9CF60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E2B02F-02A7-4986-9E5C-8E5C2EB0A99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F73A52-85FA-4E19-9109-145702CE23B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827A2E-37B8-4485-88C2-CEDEC4815BC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6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978CFE-AEDC-4D60-86E8-DA541EA8FB7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28C141-E764-4454-B7A6-99CDE95A797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6FF89E-0483-4BD6-9527-302A6BD703E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6E0714-FB3D-442B-AF27-8361ED3F5CB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13B718-E8AF-4652-8B9B-E10F58E00C5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082692-657D-40D9-B387-9DB81EE5764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6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8B4C34-31F7-4118-A260-B7F18045391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453B14-7D00-4E15-8A4D-8AA31670D85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269A90-9BB5-43F8-B89A-9899B6D1CBC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CC29E9-FED8-45C4-B099-9C40ABC7580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CE4CDF-9E73-4AF8-909E-9706C799C8E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926E18-B281-4D93-A6A9-28C94E31652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40F4C4-6A4B-45AE-AADC-EC0D2E3694A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28CABA-A430-44D2-B9E9-E21848A5284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23900D-42D2-4ED1-8594-B57240F5AD2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4C3ED7-39F9-42D6-99B7-F33AC41B36C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809724-C84E-445F-B888-86A143FAFEE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BA0A14-3637-49FC-9270-B32390836E5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4858FB-B6B7-45AB-882D-D221A79AD6E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73F3F4-C569-44DD-B9BA-765D4129F57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62F04C-2D8B-4A75-8C32-9A6F952BF2C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3CAAE3-5F5E-44F1-84E9-091623FBF27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42414A-2C51-4652-8127-C23080A30C0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7A10A3-8661-42A1-8DAD-2165FA87DB3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D6CF38-00B2-4D6E-93ED-CB22E30B9E0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D340DD-9832-497A-96C4-6F257F90B27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E3B25C-FE65-40A4-8FDA-DAD86FB6BDD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6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545EE4-FD2B-4508-BA1E-EBB58E5D381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A5066A-44BA-42A4-9DED-79C1998702C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01D06B-0D55-4976-9B20-5191B5F79C9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BC14EB-C9A4-4743-9E98-9A48F0F48E8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498BC5-C152-4A3A-94FA-BBB2F99DD01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0CC022-71B2-4AE4-9E3B-13F224F924C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6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50F9B1-D28E-4D54-8993-DC0EA49A11F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0DD826-F1B8-41DA-8EDD-B5EE164F2FD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560032-4325-4790-803B-B56A9F6429D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852E98-6554-498B-849E-50327A7EB66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9939CD-FCF4-4229-B980-DBFFFBC3952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66146F-80ED-451A-ADBD-BF8F5102FF7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606A40-48DE-489A-8BB4-667A331A3C4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3C365B-A746-41DC-9A78-073494B6D70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2A0FEB-049C-480C-AA1A-9D42E597869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BEB5F8-C225-4700-BAA7-C2DAA76903E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249DFC-EC85-414B-AE01-7F3B02FC050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21D9A4-063E-493D-A69C-A37AB3ED707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654CC4-008F-4217-BB32-74C4AE4BA5B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1B243F-195F-4BFD-9D57-85FCBB86B80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F22244-4423-4235-8B17-1DB29FA4AB0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F510FF-9198-466A-966E-308B72802E0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EA5BAF-946D-46BF-B382-9FA44717CDB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026E85-60AF-485E-A53D-99F801767F6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8E3D0F-DB38-4836-9D66-D1F320C4DE8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366FB1-277C-4622-8CF3-E9C2504EF90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26CC5B-0723-455B-90C6-42A1A83D067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6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9D16CB-5378-4C8F-9F63-52FC25BDC5D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69ADCC-A8E0-4D79-AD31-500BC6AC60D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7C8586-3A98-4CBE-8A9F-3312D6C5BA9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E11B83-54A2-4D85-BC4D-BBD08A0FA8B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8DD4D4-990E-4859-AE1D-7A92EB6F12E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6AC5CF-E439-44EF-9702-DD6560C841D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6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698123-875F-428A-890F-2FC714EA8CD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33BB4E-AEDD-4118-AF2E-B0436E70670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A14697-5CDB-436F-AFF9-47236744D2E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27D6A7-32AF-491F-92AE-1EA81E64BD2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760D3A-6505-48D7-ABBC-7976E26F78F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25461E-14D4-4EF9-9E10-4780B5527ED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EE8C07-7F49-4FC6-A69A-4DAE5F452C7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D73189-5044-4377-99BC-49878F7D151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1DA2A2-6A6E-4C8C-9E8F-8AD692B1816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7DBC9D-6610-4FD9-ADB2-D67A2305049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721B64-4681-4758-B418-460C12AD969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9458F5-7EF6-4FEC-9721-1F78CF4D661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776859-3C19-4809-B674-83882F841DE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AC50ED-1C27-4FE9-AE9D-17C223CF8D5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6CEF63-10AE-46EA-AEEA-B45C2C0B5F0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531BD2-2AC3-4B1F-8159-5A2BD8CC398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00F0B3-BB79-4AC9-B5C8-1C2A5893607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44F9B5-D2DA-454E-BAA5-A71A416ABB7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69D65C-C12B-41AA-B3A1-BB743F46007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B8A358-5812-49C5-99E1-78312818912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3BE68D-E60E-4FBA-9573-1CD54A15E9E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6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963653-9D74-43CF-8EDA-D2FA17F36A0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AB37DD-5CDF-44A0-8474-57EFA28DD34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E9E6D9-2B0D-4D1E-9848-F8223033E62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DAD8FB-63D7-4249-924C-72FC9BCBB2A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9595DC-7072-47B8-A895-A83D8F08B48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E2259A-DAAB-4E97-8486-22DDC2D926C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FD9569-DB8E-447A-BB1D-C604F30A161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39C93A-1A3B-40C6-82B4-96A5BD8C569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7D3B69-AE61-4BB5-90DC-7A4993830CE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95CEA8-D0BE-4E33-AC47-15295CC44E9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11C819-11C4-45D3-B848-EE7D10AF8FA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600CF1-4AB4-4A6E-9F53-654C0038624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53754C-7DFB-40E6-8042-482F58CCFC1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B03C8B-6CC3-45AD-A516-AF12A73739B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0169CA-ED28-47B4-956F-85711BD9F49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88B1D7-52BD-479A-99DE-AEDC3C02D29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A7AA69-7CE4-4FD5-A73C-2DF11948E76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1469D5-E013-455D-AF03-734A7E0975E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788B04-40B3-47BE-B0B6-4CE5BA055FA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877204-F141-47B1-B367-E6D218EE078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E29D71-85DD-4614-B67B-AAAD4510D03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CEF158-0971-4986-86D0-CCD824AF70F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DA57EF-2C7F-4496-AF96-0C0278B4B2A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6CBD04-7A21-4FFA-B9E5-045A2600888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6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AA1633-3301-4B01-BBD2-7AD4FE2F100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6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E81AC6-03E7-43A7-AAE5-5DE2A4002AD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D3C920-E209-4364-AC5C-B424E52A15E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821213-3B5F-4080-ACDF-40E86C29F69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5FB42E-E3B2-4C83-889C-70D42465C09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D3308A-2037-4C98-B739-C7612A9F025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5B4A30-3ED4-4655-A999-981DC16CE94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C1684C-6D43-4B03-90FC-FB52A1FBDD2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612493-CAEC-42F1-85E0-1A50511D7CA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7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1EC534-1650-42E4-8037-C2F978E1EF2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0DE96E-308F-4803-822D-52D9A7A9DD5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A35205-A631-412B-A4C6-14C307D7A38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F88878-FB8E-4077-A1DC-B9E527384CF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2A435B-BE2B-481F-B8F0-79ECF9A236B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67585F-3671-4A95-8D43-7D555A4A0F5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7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1BFDD0-49D6-4694-9239-2CCDC548607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025262-1A24-42C7-9495-9262E4E9CE3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2AFA38-4C7C-4623-BCF9-7C82F5E89C2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C9224C-12D4-462D-A586-0B53FED919C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EE4788-02A2-4096-82BC-A5B14A8560C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F95249-8E48-45BE-B820-0C56E177C76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4C793C-2854-4A64-8B8C-13AAFE76F38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BAA8FC-A793-4AC2-9C55-A7D212852AD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B7D7A8-2433-4BF8-A619-62CC49F8472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3D5A07-D01E-44F6-A778-83D88226CB6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7CDC20-4FBD-4FC9-8C7B-187AAAEDB44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7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6F95CA-EE97-455C-B888-BF5E79D23F5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842AE3-AFB6-4847-8B46-6AD193768B4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EC3609-5F8B-4FF6-A72B-6D7A6F8192E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03C31D-3A29-401B-B217-315439678AE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2C7729-6B11-424A-A0CF-782CECDFE37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18B056-CC87-4A64-8E37-2CCAECCDC7E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EE93CA-96D9-41B4-9C85-90907B89241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1DF816-CA8A-4A90-9231-2929698CBE2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E221F8-29F4-4A93-A87E-7297CE7E1EC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5289C9-AADA-493E-87A5-77D5D3785CD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7A5996-E8D8-4D8C-8EC9-1BA00D68720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31EA14-2F9E-4867-B8DE-284D1883B6C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193E01-9A0B-4414-921F-57E4E10E264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19E516-BD3E-4268-975C-C8336923184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A10076-5F02-47EE-8B61-003DD6386EE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E23B27-BC7F-47EE-8C81-EEE1316EDF4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25D2FE-959F-4777-8459-4692C2DC8CF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BE7BCE-152A-4D57-9580-FAFC692F513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F5F7D1-5FDA-4778-A91C-C6D758F063A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7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759BD4-54BD-4082-A515-3F03B0134D2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C7E1A0-4093-42C7-8D98-D02C6A2D321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8E493C-F539-4A1C-A091-DC7E5042B92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C6B739-3A5D-411D-8BA5-87925BB8045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03C798-8E23-4A9C-877E-8701AAE5B9C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F041C2-44C2-4D0B-BE2B-1409F1C5365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7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535250-79FA-4B01-8881-272963DC46B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EA8BA5-181B-4B17-B0E1-D858B7A09A2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FE261A-6848-4AC9-957B-9906D4A5C0A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50B4D9-6965-4B25-ABE6-A8C8EDAD48D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FDA8B5-ED32-4B95-8C21-526345F2284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67BBF7-F220-4A0B-805A-B2226617DBB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57BB78-8AED-46A0-858B-ADCF6935B5E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1182B0-9D1F-447B-BBF2-F06BF3C63D3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F066FA-6090-4CA0-8984-5B3BBDBB3C4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A1E0B7-A924-4497-BEFD-062F7A332AA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34FA13-9F58-452C-83C0-A886B58675F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7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8F832E-C915-401B-8A50-7C5946E1AB9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A8784C-6CDC-44BC-9416-738CE9F767F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146723-274D-44D3-B602-B0DD2AA90D5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ECC2BA-C990-406A-86E6-C348053C95E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F3D4F3-E1E6-421B-9473-59AC4B3A99C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C0D7A5-2E91-47B6-B0B4-8BFD0581A09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E192AD-BF6B-4F59-8CA0-5C1879E93D0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4C05E7-4114-490B-A5A3-AA0A66320EA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E1334A-E6A7-40D2-8917-EEB39DB66CE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7229A9-450B-499B-9E56-A1EE2717CC4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07BE2A-E700-4652-B43F-23F7F14D0A6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8F4F6F-D840-4803-B84A-85089C00707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4191DD-6080-4093-8AFA-4E5A5746FF7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D238E9-619E-4D4B-A983-376D4434474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A05215-3D53-497E-8D0B-E8B02F4167D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5EDB4A-83F2-478E-AE6F-416F008DF27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9210CB-B7FA-49FE-B485-F8AC69F8502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095F8A-28C4-4EAD-88B5-CA23285D34E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4E8B1E-9A8D-4D0D-8056-1935F260BA0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F8F780-B0C5-40AF-A027-DAC88616FF6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086A3A-A2E4-4A77-A82A-A3486142B0B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4EDCF3-A29A-497D-808A-D59051DD322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3B89D1-56B5-42E7-8D70-FF1D7B32C11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24445E-ED01-4009-A760-81EB0CA4D08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9A3C3B-E4EC-4904-A9F3-ACE10BDE829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FE0E92-B9C9-46E1-8AFF-3E1A2D153A1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E8C4C8-8FE6-4600-9C38-F67E9475C7C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1286E4-7E7B-481C-94F1-2F7D7C10353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910635-FC67-4235-B6F0-05D24104D06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D27BC4-93A2-48B3-9740-2ABFF4A3B23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32EF06-AC7E-4A1D-A254-3BD5FB98D44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D88F6C-BCBB-4DF6-A2F7-E41730735BE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343325-3C09-463C-BDB8-74DA03FCB0E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51A829-B3D8-4924-8E91-709AB2B1287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E503F1-6E70-456F-AB64-A21A9E57BCF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5B4BE6-2430-4240-BE9B-9C2903D14E4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548D36-6A99-4F91-818B-57EDC5A45E0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BD811C-608B-4CAD-910E-6847A74E113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850F2B-60DB-4218-93AC-EE901D4C428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9A0D89-61EB-40DA-A65D-70D53FE757B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4EC577-7AAC-4810-B388-BAE38E060BA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649EE8-176C-454E-BCD8-A452B596FF0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6BA4B9-931F-4C1D-98CF-6E959146628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4E0874-3EF2-4775-84AD-66645DEA768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E60368-D16C-4CE8-841A-535A5A1D522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9957EB-C25B-4AB6-9D39-AAC6EE34476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FB5491-2EFE-432F-8894-6AAE828CFDE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3692CD-83D5-41A1-859C-C432019D919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0B7097-682B-4EBF-9BBC-31DE80CB0CC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0535C0-5E57-4C05-954B-3026BE68601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277CDA-4F4D-455E-824D-66898D66F28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0F0EB7-7B17-48E3-883B-53698E5AC4C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1D2943-11FC-4EB5-84C2-62BE839B14E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517720-D60D-4EED-B11B-F1EEAB473E7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DB0325-2283-47BB-AB01-BD91DA0EF95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F1FB2E-C071-488A-BE0A-176FD16BC72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D85CD9-417F-4252-AFC8-35353322DBB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CFFDB2-B53D-482F-A271-78AB029BA7C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24A587-D877-4CF2-9654-D663867D477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21EDA3-368A-46D2-AE5A-1D746EFF656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F10A5C-047F-499E-827A-7B14659FBFF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37367A-65E6-4701-9531-186FA42A06E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31905A-5B0A-4590-B5BE-0FADBC30F13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659BDD-2399-4006-BA4B-1F49905A606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8A2B8C-6B93-477D-8B95-E68985CFDBC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F5AA7C-2749-4B25-9454-58BEDFB0514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83421B-B0E1-4CCA-AFF7-0391CA6F998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E5C0B8-3B49-4CFE-93A5-A0F41E6CE77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669305-30D4-41EE-B93C-4F37A73A893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638F81-A8A2-4598-80A9-90F496925F6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D4A157-8207-49E7-A762-61488E47AE9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28FB99-CCB9-4514-9EE7-27D700B9B33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D63F45-89D5-4E70-B005-310CEAADDFE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B6B336-AB09-44F4-A00D-B1A99AD8896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3F56D4-AABA-4E75-8833-3DAB04491FB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651131-CF43-439D-8971-71EBD9E3620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443E7E-C1CB-4D68-ADB8-37782A358F9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B27973-ACCE-4853-A697-1C9026F99CD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4F2159-F015-40F1-876E-7659F10072D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13F51F-DCEE-41B9-9B0F-228AA6B0F60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31023D-9F34-478A-9858-57E2E4AC241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9EBEC3-4FE2-4DC8-B472-1756223FEE1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FE1AC4-E600-409D-B277-F0A20F9A59E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48E930-38B9-4A53-AAE1-71643100E65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6B54B0-16BB-43DF-B8ED-95221BDFB08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3DF281-14D4-4DA2-B564-A1DBF44267A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8F085D-6037-46AD-A68A-8E354FADA6A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EFC7A9-0149-4E7A-911A-E76916F013A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635D4F-0AC4-49EE-BF58-FF98DE1446B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67A1BE-2798-4309-9935-060281193C8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B3D133-DDD9-40CE-8FAF-80A3C5F1445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337E15-246A-415F-AD28-EED2D63643A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39D3C6-A882-4593-AF67-650515DD0B3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8CCC7A-722F-435C-B48E-A11F6CDF638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7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5E56EA-F9FA-4652-9DC7-4DDBA90D389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0DEDA0-870D-466D-BFA9-CD80D55AA21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842847-5341-4DA6-9260-D98BBF6559E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B687E2-FEC2-49D7-9C5E-1315AB8C451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2BECC2-219E-426E-BECA-B2E73D6EF81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EFBC27-A8E6-4360-B721-698AD48A6A2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7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FA1133-9779-485A-9ED5-783CBEB264D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E4DC02-1323-4818-A055-1D08B6E3C3A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EB8A40-5820-4C6E-8EE1-4CB6890E792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2DFAEC-521C-4176-901F-C215FBED6E1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6F2467-83A8-4EDF-922E-A5755FCEC87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A0F470-2A16-4F5D-A967-3430D716F69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350878-E56A-4659-9477-DB8F76D05F8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4BE330-9F5C-43E6-BA92-903886A1265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1EA9AE-12E1-4AAE-9B13-94DECB2BAD1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F5A6B5-B82E-4727-AE6B-183F1E80BC8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9FDF2B-D9CD-4D20-A773-3A5B97551DA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8F3FC6-E2E2-47E8-9027-B19149D8F82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E0F99E-7E1B-4F51-B2E6-BD7DA868ADE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530240-61FE-4B0E-AE48-2273E57448C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0E81AA-E2D9-49CD-ACEF-BC84A74B548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0295AD-C3B2-4039-B7DC-227A221CA5B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1EF15D-57B5-45E8-810D-F9BBA91E6D9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E28554-A3FC-4A95-AF0F-804900C9F6F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F17078-CFAC-436B-822E-FD69A2EEFC5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878C81-7F7F-464A-9E18-28C9923FCAB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BA2223-153F-4EA0-AE4C-B7076B719A4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7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676A34-BA14-4B35-B11B-8294B947F8F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CFC66E-C63A-48A5-BCD7-2B82ADB3109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0FC60D-5B6D-46DF-8C0E-9CF29AFD7AD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66D4B5-D835-406F-8371-AA4EC2F9E0B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E92E1A-422A-4B9B-9068-6E51FD3F90B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5B478A-3321-4151-960C-2B74BC2D48C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03E8FF-65B0-4411-8A04-227C23A4C6D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B8FEFF-149A-4FC0-A287-0091707C86C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F3E508-62E5-43DF-8490-02C3773E9B9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BCDA89-83FB-4C66-AFB9-C7D274592E3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A7161D-AD4D-4246-8BD5-6D97541A065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0D2EDB-963F-471F-A5C4-C660C038425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B10860-0F49-4861-9543-65405217265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DC1AFB-1A6B-4D54-A50B-E0437788B33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A5D9AE-CE0C-4C3C-9408-194BDB28F18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D7AF8F-65B6-4695-AC5B-4C5478ABEF9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B9900C-0259-4519-82F7-4808292E29F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40D81B-16B4-4EB9-8730-CA82FB036DA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CFE344-B234-415B-8FDF-F54B02072A9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1BCBBD-943E-4241-8DA0-7F9DE19504E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9DFE8C-BA08-4827-A9AA-D1C7337E8CE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27BA33-6450-4EF3-B2FA-A1E33DB7C1E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CC9458-34F8-4306-92E7-74293E21786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E9FDAF-AD41-41C2-9876-53D735E4C0C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D40764-A126-4E2D-8DD1-FB61D64123E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A82383-0951-48CB-B675-ABBB263213C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2F2C9A-DF0A-4C3E-8EEE-582093F2050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941D73-D8C5-4BFC-9AD9-416C6796166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A3D2E1-AA0A-4FF1-A7E5-EFC0429FCDF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C5523E-A0D9-4D70-8697-FB07E761D6D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2D30F5-5770-4E3B-A415-362154AD0BC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329DA6-EC40-4968-B292-4C009753901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70445F-B2E6-445F-B473-C3816E88AED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C8BE31-448E-48D8-BD41-F92CECCDAFB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2D89DD-55B0-4A49-A615-D64E3D31701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C39702-98CE-43C9-B2E2-20CB944507B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D50BE6-ABAE-41A5-8EFE-40D4332682C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ABBBE9-89A3-4252-A3F3-2DE5274140E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9CACAB-11CF-4693-8472-8A0FBCF7967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1C35C4-A057-4897-9062-550E2105EF6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FE072D-6DB1-4662-8FB7-8C776CFFA5C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B8240A-0A2B-40A6-94E6-92250B764DF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B2B8E3-69FF-4940-A6FF-B7B0BB38479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93C2ED-4755-43C0-80AD-0EBC6B32096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B58F26-457C-4F76-9CA8-091B99690A1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BDE42C-1BAF-4270-8B58-E223EF0D830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B512C6-D848-41A0-9475-9B50E90BC52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18D976-2584-429B-B143-FDD547EAD6F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B1D8A8-D8DB-489B-9755-783EDDBA751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60B0D3-9FD2-40D7-9189-624920CEA9F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76B3B2-D1BB-4229-8F1C-41F716F3D59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4A3D0F-E417-4CB4-AF28-B5DFE47D51A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293281-8537-486D-9E6E-78857423E43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57922B-6771-4B5B-8977-537BB885B5F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F7C5E0-7120-4AF7-820F-32457F246DF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059322-14EB-4E78-B930-9FA09EA0067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AC379D-0818-41F1-8907-9792326CE9E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BEF174-971F-4C08-A85C-75B8EFA2321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7689B0-D994-4F71-A465-5CABDB1A8A2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D81D1A-7B07-428A-AE94-41239402DA3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41C4BB-3307-4804-B9E5-82705BBA0E5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39B4FD-B2F3-4FC7-BFB2-FD0894BEE32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FD8140-0ED3-4A21-95F3-31E4A114E2A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EDCD52-AD61-4C44-8D4D-2EF1ADB6491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297494-95C9-4409-B4D1-93AA5DAEE54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75662D-7713-4CA7-BF0C-0999040BF56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34367C-31DE-4905-9FC6-BEFD2EE8377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8602BF-8A73-416F-8849-8560AB5724A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F21CC2-4D91-4716-A44F-B08D6F2824C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0F68F9-8668-4E13-9FD5-F4AD2624DAD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0CB382-DA3F-4576-BA18-9C194A73DA9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F732E7-0A8B-4B47-935B-3F2BCDE3D3B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AE2916-F4BA-4C90-88AF-974AA54393A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51108F-7D24-49B0-93C6-AAE20512C46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1AA9A2-5B88-4FE6-B7EE-385827EE23A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7FD18C-D11A-494D-8D40-66678B2EAC7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0C0557-23DC-4444-99E8-D70DF91BDB0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A287D3-B9A2-47B0-A764-6DFEFB39819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33463F-976F-4564-A6FA-D2B55FFA518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D4EE6D-F6A1-4A0E-B96A-0E4927E99AC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E0526F-177D-4145-A61F-A6F50726DA3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76F793-5ABB-4966-95AE-0FFB53C1F05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7E9213-DD75-4592-9B9C-DA9CFE02223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AEF1C9-0BDC-491B-B291-6104265DE29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D912F1-B990-4C40-A166-41B37C6D3A5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3BA0FD-6CC5-4B13-A789-1384208B0A7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F0523D-A592-4AEF-B8C7-2582CE81B1F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055CFB-A28E-4650-A84A-36E4FBA28B3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27E8DD-0EAD-4E41-98D7-C3F14E64F17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9355D5-CCD9-43F9-85F5-BF4D46513F9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57D293-A167-4C8C-AA50-F3B80F65817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26D704-CDBF-4D06-A830-D9D7E367199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D933F1-28CD-4A42-8AE2-7DD61F144ED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171840-4798-433D-9666-3CF88EA98B7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4DC0BE-7792-4E30-B09A-B617E5FAC5C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2A4E6B-32D9-4CAD-AAD9-8F26581AD5C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1559F4-9A24-46F0-B27A-A194F4F8E4E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600EA2-FF0B-4385-AACB-A12BAE4EA3C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615AFE-2D1F-46E9-AD74-F945ECE3CB8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3D7655-169A-47F0-9421-A9AAFBBFB89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D46B35-BFE4-437D-BF4D-68D5A47E406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9B5A1D-3999-4D4F-A86D-5EE34BA886A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E244F6-8F44-4DBC-8995-48FAAFB8B64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C490C2-771B-454D-9B40-565A62FE9E9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BFB585-7CC4-4DF5-96D8-916A25E81CD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C3E8ED-AF9B-4FCD-9D3C-A75C09751C6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84FCEE-6230-44A2-BC39-5DFADED7B0B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079814-BB50-4901-9341-ECCF944D50E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CF4063-CB82-4668-A1D8-BC36A392974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298697-D69C-4AD2-B163-003C3F5EDDC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D59EF8-CEB3-40B1-BAD5-BA6916CC0DF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4C526F-0C97-4784-B35E-10FA179E549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4088A3-4552-48E1-8245-1AF6B6CD9AA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2512E9-257F-472A-AED8-1AB213C1C7C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381049-E161-467F-9AC9-E7129EE3D72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7B6CD6-2E83-4B26-A382-B80730C099D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DA7470-16AB-4F06-918D-600464D3AC6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0CC727-44E3-4C0D-BA0F-5AFE22AA8DF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FB28C9-B4E8-4187-BBD8-3881DFA5955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D7ABCB-DD9E-4C22-968A-ADF5DDE9912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00508A-ED4C-4823-9365-A004394E30C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876A04-D1DC-4C63-A523-39164C93652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DB1811-8C6E-4E6E-82E6-B1AF4BAF277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C438CB-F70A-4143-877C-DC213E46B29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CB0CEC-05CB-47AF-AE88-45076A0AC3D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F7917D-A7A5-4B42-8CC4-EB275423C73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EFBE0B-015E-48C8-9F22-08E6237A887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0134B0-5BF6-4EE8-A760-0AD66819860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561C1D-F481-4FF6-9B16-C2C0EF1AA51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2B4279-EE7B-4C9E-AED3-37A41EF9808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CD17D1-A0B5-44F9-BA6C-F3B82BABEE4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A35C37-092F-463B-8738-8A22F788B1F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891520-9E1B-4417-B255-241AD781062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17FDAB-C560-4C87-9D0C-2AEE5534E81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3D66CA-1E09-47EB-ACBB-E0703722C6F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03712C-C2CE-4D2E-89B3-6F2433E6F3A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B43F31-92AD-4D9D-BC17-AF5452155DC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7A3184-FE11-42D8-A3F1-3B37C39856A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3A4990-F380-48B8-975F-927165F0C23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372120-5245-4DF0-B66D-0C604F5A204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8DA672-5281-45E4-922A-0ED7395C9C6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DD1758-DE04-40F7-99ED-082A8DFA855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760C1E-B8D2-43A4-8D9B-27A15204F3D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2E1590-5592-4C1C-8B4F-41BFB6135AB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5233A0-6541-43FF-9795-92A0AA86A3E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9132FA-6F79-4713-AB33-0B957D9812B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33B2A6-D6DA-4302-A3D7-BCB04E385E1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47C0FA-4F17-4054-BD64-A385DF60D3F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B6672B-685A-4C9D-A013-37689351FD3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452CA8-E988-484E-AB60-ABDBB0B1496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4A5172-2F97-443F-BFE0-2399F8E4BEB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569DDE-7C5F-4A88-8CE7-E6142551ED1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04EED3-50E0-43C6-AA8B-6A990E3A93C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9A8B1E-D19C-49BA-B8FF-8F1FA574DF6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191998-2DE5-4C92-ADF9-E2EB6720E71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AFF109-E72A-4D15-973B-2BE1859ED07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80DD63-444C-4DF8-8C9B-5AC33796620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18B870-EF67-4185-95E0-31D22669F7D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61A2E0-AF0D-4EC9-9CB9-AFB8B6A2C11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54F2D8-58D5-44C9-9C7B-39A07300E98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243281-C1A8-45AE-8FFD-5D79FFFD82F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B1D814-04C5-41D2-9189-E8642852BAE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376634-5670-4EEA-807B-E294C6FD99C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626A2D-F14C-44F8-ADAB-3A8DE776D3D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6FF68A-2FBC-4029-A1F7-43345ED241A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A95904-9D00-4D57-A1F0-9A4AFE5215B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36EAE5-7C26-4C2A-A260-1ADFB0F3802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B22707-3F5F-44C4-993B-3658D23332B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864721-D843-4312-9B09-3686241408E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39052B-2FBA-4D67-9872-FA4FB7CEA66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629EAC-3CCE-436B-A322-3312B158404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DA9C23-2A8A-40F4-8B3A-2336BFFF024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832333-886E-41EE-AFB2-A2254E8D385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5787A5-4C84-4DDF-AE5C-3DD11E8355C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EEA067-A854-4900-AC58-F0802DDACA7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FC3CDD-2B3F-476A-B111-15222683768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29A8C2-7648-41F0-9874-05F4F3EAC52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9DD7CA-3573-405E-B6CA-7D0187EE100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380952-E64F-4832-9944-574C0BF9487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90E4F3-5D43-46D8-88A6-AC01A76E83E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527624-BFE7-48AE-B331-E4065BA7CD7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D44B59-AE41-4345-9EA1-7DAF814B1B9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63DE1F-F9F2-44E1-8039-29631FC9ADA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4CF20F-1B40-47F3-BAA6-75F3EACE7DF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9A49E0-6873-4E6E-BFC8-FC7B79E49B0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5143E5-0910-45BB-898A-CC35A9A9825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C675EA-EB7C-4B26-85E4-01A41DE00A5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959D56-0668-4DD5-8049-61C67ECB45A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871FCA-7D6A-44E5-B5E8-F39BF020369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EB938A-5FFC-4DAF-B4B9-24D0CFAAD38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5288D1-7A9E-48C0-B49B-6900001B780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C52A50-46E0-4FA0-A476-B03FD38A5C6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51C261-6B47-41CC-A08B-AA8EF0DF1F4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E2660B-211F-4E13-B06F-E09848EE09E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6A4CEE-6653-4952-85A0-EF26E101271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DD6B68-5BEE-4281-9D73-A71551F4707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EF3FF0-75EC-4E22-96A2-8A3845EC02E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587135-BA80-4645-8152-9F5E9F99F7A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EA05AF-5361-49D9-9D22-816E5612072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F9BB5F-1812-4CAF-A183-91CA8F9C7B5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CDFC41-C81F-427D-AEF3-C5D7999CE74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38A37E-E8A0-4DA2-850B-D8BA28A278D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B239FB-4FCF-46FE-BD4E-19F36CEB654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C711B0-5A78-46C3-8375-BDFEAF667D7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2948E4-F106-426A-AB63-3BBCFD51F22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587849-6D58-413C-91F0-2D68F3ECC11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69FA78-5007-4285-BC2A-6D3C05C9CB0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89F78B-6591-4E54-95D3-77170985686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526B23-7E5D-4E03-A3C1-DE71DA0CEC8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3A28BA-AD1A-4085-86F5-D11A2DBF04C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0DD4A6-52D3-4A63-9CB2-5F579B6E491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308128-0C4D-43F3-A449-1DEE3A0314A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9B88EA-41D7-4BA0-9F29-0B349E6648B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6F7178-7318-44AC-A436-A1F7F414168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8A9410-1ED0-4F1E-9265-6536DBE206B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B651F8-372D-4E8D-BAFF-38EC8DA7F59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133D16-B5AC-4E87-A010-62ABD54D487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EAE713-D4DD-4FCE-9F06-3D720A77870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214810-413D-42CA-81E9-F612EB15841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F295B2-E0E1-40B0-8341-E4776123AC6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81865C-1704-4000-A0E7-5D95E88B5AB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391066-48FE-47A1-942B-17DF6B6CC22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5EDC0D-E664-4153-9AA1-901C064D99C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4AF11E-FD24-43A0-95AD-94E9BBAF130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EEE51E-2B73-4925-87F4-FC548CCE79E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222C26-7EE9-4CA5-8464-828358B50B4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F5E354-1E9A-483E-BD31-2A669E299AA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732909-8196-4FE5-976F-AACECD50962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DFF20C-E662-4E6C-8273-A29FDBD538B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2E9EAE-8874-4465-834E-2442DDB0A6C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0322D6-1B19-4208-BCE8-EA9EDC35520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B433AD-E1C0-48A5-B7DC-E00D2F30962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DA6B05-02D1-4407-B4D8-ACD721C5545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17031B-29A9-458D-BE75-435D48B7C63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23A000-8EC2-448A-A091-EA1C2D7EC07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A3F11D-3FE1-4F91-97D9-E5F02A1D2A3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BDF093-E18E-4AA2-BC81-FC24A9F0096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357B44-AA1D-4191-ADDC-4A6C712DF67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F3D0BF-BB94-4541-A26B-2EC13501098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8D78F7-B5F9-4FB4-A96F-8DE385D408D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F2F2FA-6F4D-45F2-9FB9-E6FF424C03B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B759FE-CF86-4F11-A4CE-C1F7377ABE4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0BB7CC-37A3-4B19-918C-E3B19791F6F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6EC81C-4CAD-4AA0-987C-38F907C23D8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C7C315-F43E-460A-8267-1B7D0B1A0B9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6B0331-B73B-40CA-AF01-2DA2596FC04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654D70-8793-4953-A12F-84E472D531D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A08ACD-6F54-4E38-BDA8-BFEC28DED45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2F410C-2AFA-4A1B-9DDF-D82DEA89E2E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FA8B1D-B190-4CFE-A361-4F62476A8C9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CEB155-4995-45A3-A154-C6408820AAF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F66735-931C-463C-9DC6-6253630257B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0F632F-8C4F-4065-87E9-F9C18F07196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4D2ADF-4F67-46DD-AC08-D626D8698CA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421995-48CF-4418-9E13-588F5BBCAE0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89E478-CFB9-4BD4-BFA7-1599B1C8FE9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741448-F6C7-4967-B0AE-A13FEB1FDC6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5743E9-725D-4BAC-AB9B-DC21CE0D45C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3D7BE4-8D0E-4948-BBA7-087CC12DA6D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E04CA1-1554-4902-816E-91C01D31B89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9DAF22-A044-48BF-AF1A-E6A8C6C88AE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06202E-65BE-43FB-ACF1-1ACE44ADA1A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435AF2-9D4F-4767-8E91-162C5E1B161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4657DB-5CFC-425A-ABFA-572318B2DA9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26DEDC-9109-4C73-BBBC-4313F1C6873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9E254F-FF4C-454C-8235-A8E7255668F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5A2349-D8A6-45B0-8C5F-AA3BDADBAEB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05A613-A312-48F1-BEA9-7C96ED322F7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0C9DA2-C186-4B71-B61E-8CB0F13A8C0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AD40FB-FA97-4909-9364-C9B0B686805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2C433D-72B5-4343-BD0B-7D29C1A5994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784D65-DFEA-495F-A353-8301E0F203E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463D84-043E-4D84-B10A-A26FDB91E66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3B08F1-58ED-409D-BDD6-2CD9A74269A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6A063D-89ED-4401-8E79-9990A1A4912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A83F76-D920-4329-8601-89416022439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DD037E-0549-4EF8-87EE-23592B9B151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8C3A1F-EE62-4AA7-8C44-01BFB8880D6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97DD7E-6AFA-4924-8585-0BE2851325F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D6653B-BC64-429B-8045-461044F24E2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EE6F90-4F3C-4142-A738-86B0D1A27EE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679CDF-E334-4FCD-8E88-CAC01EEC88A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318BE5-7C58-4A46-AAD9-9125E15F449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815962-5A30-4DA5-8227-9753B7EE8A4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38918B-178F-4999-9D63-0A12C9EE37C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A2C3E8-1DFE-4D9B-AEF8-F717C28DE43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892CAE-0675-4E8C-A6EE-CDFE11CCB6E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7215DA-81D1-4A40-8AEC-7BFD01FB9EA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E4C010-0238-4F3E-B692-F673D68A8C7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7D8D2C-FF26-4BF5-A0B0-CA026BFE815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B74D06-F828-4944-B24F-43D9A45BADB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EB7D44-D142-41D3-9863-CDF76F35007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7AB336-8D8D-4191-805A-614A39AF31D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FEFE0B-C31E-407D-ADC1-0E44C8A67C1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5BBD2E-74F3-4195-87FB-F9588666673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F3E388-AFE2-47C8-8CB6-E34959101FB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8AC37F-68EC-45BE-9B91-FA9AA9589B0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A99580-E75E-4942-857D-8496CDFBF08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42D4C6-89AF-4E74-BABA-B1BBBABB622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7FC749-2E74-4757-9998-7EB1E9473BC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1CB6A3-642E-4E5C-A5A7-5E54E963276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076F8E-C9A2-4D7E-AF45-45FA52C5518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402E00-3658-409F-86BD-03E705C1FF7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863BB1-EEBD-4B6F-A73C-741426DC55B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3FDBEA-C86C-4FB2-9BAA-AE0BEC13E4D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35C485-0637-46E4-8E82-A4FECD0A7BE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582CD7-F47A-4E45-92D4-89D49D950D6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C73B9D-7798-42BA-9542-26DE0779F74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D7D4A4-800E-43EC-A8B8-DA4166EB410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7296E4-BED1-40BC-802B-A005605D3D3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3C125F-CCD6-4501-8333-78DFF5872CC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0B216F-E0A3-467B-B9B6-8C5BF7DF11D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B59F9D-6AC4-481C-8A19-0496BF8985C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D2B49C-66CE-4AD6-87B2-ECFD63E5FDB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14E21A-D825-42FC-8DE2-1D5B65EBDC3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B81617-9A47-45A2-A61B-29042D6A211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7B9CCD-1D36-4D65-BB9F-FBE8ACBED90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B1B128-BD6E-4DB1-ACEE-FB30B9DC5A1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28B8D5-4B22-4E10-B64B-E8CF6511B3F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67D7CB-2641-459E-9924-4C0C443F2C4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65188A-D91A-48A7-B50A-5F252A54573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7FEA2B-74BA-4D65-A9D9-866428946D9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D0AAF4-6C8A-42EF-9DDE-52A1B177A40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134CBA-23F9-4384-A9A8-3E023A29CC6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5BD9DF-46C2-4334-A388-EA8F6539FD7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2DDDA6-60BA-489B-A9A2-799E1B1D0CC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937CB7-C8F3-471F-A7D4-65AEB970D8B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0F571C-C944-435C-BB4B-BA169F80947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26BA7B-7ABB-435C-AE2E-2D7FB769556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8BF4F6-F21D-488B-9777-82D82CA155B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2A99C1-2137-4CB7-B8B9-0A0225C71CA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29AA6A-4EE6-4B10-B880-EBDFEE36057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514838-ADC4-4E47-8B31-C457DEF3443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F82C25-41C8-4346-AE03-ED377CD8C9A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20ED02-8643-4DB9-B252-8894D1A596D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78E83E-2B25-4826-8E98-B7D5B5C18D1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7B1D18-014E-46C0-B8D6-3BFA7246E07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B9B68E-3E05-4B7E-AFC9-8B34B4D30FA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F00068-A902-4FA6-B53D-7F42258E693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1DD256-9D22-4DA2-9039-9A9323EE474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73861C-6683-4E25-96CC-1C489AC528F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0FBF53-15C4-4428-B4BA-F2A903B8834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37426A-FE40-4381-B223-2E968932191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793588-40EE-499D-9E78-88535C77871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BFF289-0D0A-489E-B8DA-1D53734370C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26BF6B-B0F7-4A43-9A29-704D4E67F2E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C48D7F-AA7A-4A5D-AFD7-6714DC12DDB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7936E2-ABB6-4202-9275-2AEE059D1BD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E3FC19-10EA-4B75-AB03-1D73237E66E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D63B18-185F-4F6E-9AE4-93E7CE1234F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58068A-9F7F-46EE-A6E0-0DE0CCD78A1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81CA4C-5488-4C61-A20C-74C20FCB6EB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644238-BA91-48C5-8E0F-15E823C4C0C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F87943-73B3-4027-94CB-1922E88ECD3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9B817C-69B5-43BD-87A7-4608C1E8E28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32E057-B422-4EF6-89CF-C36422D331A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625C05-9E33-45E1-96F9-5C61D2EF405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55B5F8-A0B7-4ED0-9237-98CD00DF0D1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076AC6-D90C-47FA-B17A-F0E5CA80FD1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B76970-CCAA-433B-88EE-EAF47B1FF8D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785A2E-4BEE-453F-8A7C-CD970C2090F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B8BCDA-1571-4F95-9A88-E0A3CDAF39E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BC6F44-B3A4-4B0E-AED7-5A095A8B332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B0E243-80AF-4BB8-BAF3-283D5AA195F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6EE713-A6A2-4E56-9140-D385068DFA3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05BC96-C058-4325-AFF2-FE7475E47E4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5E0A62-C103-4FD3-ACE4-64335ED6419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F02299-B8FE-49CD-A74C-5A6FD0DF9C6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9D0173-42FB-4539-9527-9CAC6C2A2EF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63F62A-E8D8-4B54-B915-0BAFEC98987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4EAFA4-2356-47A0-BAF6-0D3B5BCA191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648095-D486-48AB-A181-3AB9EB608E2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AEE02F-2D56-45C3-8930-9C64008031E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4F1F00-B220-4AEA-9311-5D1A4A34187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C9E927-30F3-43F9-B6BE-38EDC57956D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09C26A-208E-44F8-8B96-0265124C30F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C76289-08EA-40E6-B2BD-4E7EBC1AE31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4AE47D-C614-4AA8-A259-8E72DBBA222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52E633-D883-4CB8-940B-AA6BA50E6FB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1A8F0E-24E7-4E2C-B6E5-BF6C96CF9FB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DD3749-F304-4726-AEBC-5326862DAB6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8A9FCB-9843-48AF-BA2B-7D5CFAE1704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4A5AF5-477C-46FC-853C-ED978887682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31AFFC-D792-414C-8446-CFA500CC2A4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72DBA3-987D-4CC1-A2D2-1524E2DC55B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4F9A1F-88B0-4E8A-A732-FC6B24C83F6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C560AF-DB5D-43D0-930D-759CD6AD891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7ADFB6-172A-4EA9-A73F-AA272157E39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83FC22-B404-457A-8CA5-FCF5A468F50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BB36AE-8C1E-4EE0-A77A-C313A6241A8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FDEAAB-DB58-43F1-8814-94D813423C6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0C04E8-1DCF-44EE-A1FA-2E9236108FE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CAE408-675E-4E75-B5F6-BEDB35F95DE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1B8634-811F-4AA4-A2D2-D78A79665EC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913719-52BD-48BA-BDFC-56A5DB26A54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C42271-5DE0-4452-90C1-A8961DD920B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6D5C08-3D61-44D9-AC5D-CF99DB64E98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A54949-0FE3-4DB1-8BD2-8287D393636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8E6C4B-C9FD-4010-901A-B83307FD2E7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7DD7F4-C662-42F2-86AF-5F8062FF677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688EC2-4272-4D7D-BFD9-ABC5EAFA090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665627-5D40-4FF4-9E7F-80982CD0B4D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D64E79-823F-425E-9684-96F2791852A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C66CD3-29E8-4A8E-9749-56277F4FAB3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CDB1BB-43E8-431A-A90F-C6501E9AC49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81849A-74C2-4BA4-AE38-2923CC7981A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E3AA02-49C4-46D5-958F-9CA24D4CD95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A2E4A8-D9C5-4978-922D-E43414E8321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5D0F80-598D-4466-869F-709A96E7637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A80F6A-374C-4ECE-B1AA-FAD10942588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EFCF0E-A75D-4042-BA4E-FB541BEF61F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C22F6F-7517-445C-8771-0348B0C29E2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F7E059-D964-4FFD-A50F-E0E9C112D3B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F59E88-E846-4ACB-9329-3CB03D8AE73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2B3B82-76A3-4204-8E18-B86C0FEC06B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250B5A-995A-4C88-B228-9D07F2D9883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A82EFE-DA09-45B8-9927-9097FC9EDD4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527A94-DBDF-49CE-AD74-A18D60BD1A3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FE9B20-8F4F-46E2-9483-2E5830EDE31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341244-A532-4BC8-9551-D82224AF66C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FC4998-E00F-4D59-B271-21317AA6D36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996E4C-6938-43D4-A5F2-2DACC512814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BCB794-06E8-480A-8B00-6A7C1691E3C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35F95A-9ADC-4AD3-8290-19F7E0E0C04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3F1989-B0A7-419A-B3E3-C5513BE30A9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3BED83-A896-4536-89E7-E8EC39D02AE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3669F3-D4E4-4439-942D-36A7D0FC05F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939427-E02A-4A8F-A27F-0A00EE6AC17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A7E91B-6A5D-4200-8A58-99D136102D9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6A83AC-1CFF-4DDB-9565-F69FDE7EF10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04952B-5448-450C-B54F-F4ABF77F8CB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D17315-9228-4FB2-B904-F35594FC32C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1CFF9D-A30D-4E6A-B709-E8384494A6B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FD245B-2223-4725-915A-C824E4547A3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B8AE82-A442-4B0E-8CAC-24D30E2CC1F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FAD510-0261-46FA-9666-3930A18B22C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476EA6-5722-4D8C-B937-099A83F8CCF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0F2052-8B08-4EC8-97A6-D774103F98E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180CA3-0AAC-4CC7-81D5-75BB27932E4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1FD83A-5BC3-4AA0-B2E9-55D40541B84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37DC7E-3411-4060-8DB2-4FF6C043850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791EB8-782D-4440-9EE8-2531B44C674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A589E0-E9D4-4D1B-B582-B3521D8C823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F2C02E-0BA5-4F1F-8862-BE9D91BB60A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BC4FCF-4A9B-4FB5-AE15-915D43640EA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90A1C2-2144-4CCD-9365-04A4F895D5B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168E0C-2F17-4487-91AD-B6561DF0CF7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820286-2FE7-4DD2-998F-B159AB2E20F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DFB9A6-BACE-4858-A66B-57B4B5E9523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CDA452-0F88-4179-9BEC-A4998D8C1BD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095B5A-4882-4E11-97CA-C830B40038B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FC60FC-FE50-421C-86A0-E254E3299A7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AA3B0E-E92F-4F6F-B5CD-0946EB7BCB8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608AD2-66D3-4695-9C5F-AC812CE0F67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5AC8E8-EC62-482E-8A2F-7DDB5B9D89F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EA4B69-E9FC-4A71-B69B-A853538266A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842BD0-7DE2-4714-ABE6-0D2211C86A9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5E344D-9D4F-4510-8529-43F52876D53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9B2168-95CC-4762-9710-27245912771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8EF812-4D55-45B3-8B0B-048DCCE22E2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A3C38E-4F9E-4513-B04C-602647EBE30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BB5952-06A5-4C89-AE85-421276F41EA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A05293-D10A-4CCF-9B86-010A3505D83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2D28FF-88C5-47DE-A6C1-4542AE8B6AA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A8C225-607D-4A88-BDED-DAE53411D67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06664A-DE73-4F21-A12C-9638380616D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ECF3D4-C84F-4A28-BB65-F14A088DA5F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E78C4C-A5CF-4525-815A-EB0234475E9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5AE428-A432-4C1C-9D65-7CF5F249276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BC47B0-CF9F-4E33-814E-8F4AEA051A8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9FBE19-5A3D-43CD-8143-B967414A376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CF0985-A6FA-4938-92CA-23EB6441DE6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AE8948-6268-4690-9559-E5F763C787B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ED85E9-A19C-4034-8763-0F116C5812F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43CAD2-A764-448C-BE13-A44F61D39FD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1297FF-275B-446A-8070-B992843FE8D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C28708-0CD1-4078-8775-552AA217C24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BA5314-EC1B-4082-8607-8A0F0ECF92D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314980-0EC3-4AB0-AAA1-7D9D314249B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B929DA-05DC-4097-9438-797C99CC8E0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E789DD-DC95-4C56-9DBC-2EB98013CD9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E79035-79F5-41D1-95B1-107E6958803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D3AB06-AB23-412D-A20F-26506E34587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3297B7-17E8-4D81-B5E5-2ED989D61FB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E6E5FC-8DA0-4D01-AC14-2B50335ED45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EDB775-EC70-43AE-A2BE-9C0CFCD5A16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620EDC-96B4-43D7-B9DB-FEB347BB9BB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B568CF-8CED-454F-AAC1-5CA1A0EF63F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2BE22A-E134-4090-A119-ECF820F0631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44573E-3E55-4DDA-9FBD-CC635D849F3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BA188F-B936-4AF5-B091-70399F17EF9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8DA9A5-C656-4542-AA83-A5A01456FBD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498FB4-E5CA-4CE2-8672-B8CB46A73D7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141006-486F-4E44-8DA3-ADCCD525637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184B85-30FB-46E3-A5CE-58EB9EB7808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E031E2-75F8-4ACA-8656-5099E3D8DB7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5390A5-B406-4D21-83B3-F70622470B3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06AA2B-ABFC-41F7-900B-774A6A3C4E5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A08302-582A-48B6-A88D-D60EB63FA3C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5F7D78-2ED3-43E2-A505-1A6EC21A0AC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CDFEF5-2BC9-4FC1-98BF-07C4626ADCE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65839E-3B8E-4639-9F99-D16C5105240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D2B6D7-685C-4181-AC21-25A5D3D5C67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19DA66-0F53-4A83-806C-E11EB432835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47C2D4-EAD7-4151-BFEC-62E87EECFB1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E2BA7D-9B49-4D66-930A-902B518B7F1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8E046D-5D79-4038-A1C8-DDCA10BBA26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383AA7-32E3-491D-8321-2B151578EDA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87CD9F-0AF6-43F3-B82C-C6D57EED838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C282E2-0549-4D26-A5EA-4E7479C2078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BEFE73-F10B-441C-B34D-844EB734456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253B5C-41F9-4874-8B12-0059FB83B43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AFA2A2-1722-45F0-9EBD-FFF4317F884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A60BA3-6C22-4358-93A0-4AAD41F05D1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DE2DB5-9BA6-446E-9E72-6CC02A95A34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05CDC4-712F-4093-B821-A4D36ECB18C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B1DC4B-CF52-4D12-A3AF-157BE8CFA5F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2F8492-22BA-4FC6-A8A1-C1A18D682A1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0EDB71-708B-4B9A-8D01-58B564A0428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8812F4-4D8E-43BC-983D-73E67F1AB79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1CB7B3-9A96-4722-95E6-08B25DB2F99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80E800-B95B-425F-8E42-43EECDD9A38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AFD699-EFB3-4B2F-A550-529F28F1A89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0EC8AD-7A91-4CEA-AF8E-D41A0D2ED42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251912-052E-41B0-882C-8F1E51466E7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7C2750-A566-49A0-9D0D-6E17B965BE5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0BBD30-2588-4962-A210-F715D4FA86C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8D9204-C318-4E82-81C6-5FDF348BBA5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1B842A-9693-4092-B004-EA5DD5BB38F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3C6B01-8AD3-4CF3-AC46-B194AEAE064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BE8978-D1E7-4BF7-87CA-0E0F9D07F2B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EBEE84-C0CE-4DA3-93AD-963066C29EB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71ABD0-A433-420C-84C2-938EF278786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818F50-C756-4A39-9C77-51B509495C2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2C07B3-77E7-41C7-A32F-89E8B08B323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352F22-7074-41C6-8409-54C385B8CC5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C3E2B1-035C-419A-8475-71E731EDC01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C7D05A-8A89-49E2-BAA9-1A401D1A151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6CF6CD-37A0-4BD5-A04B-611D4B1FD15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2AA545-569B-4836-91A1-9C2E317D19B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4FFADE-B20C-4718-8C49-5059DB98B4D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91FE73-6B9E-47AF-BD39-63173ACD4FE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4C6183-0C5B-42E4-9EC8-B2C00DE2A82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0804C3-7924-4320-A1BF-1B573245E69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82FAE9-3DFD-4808-8917-36E2280C153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3D9834-DD15-42FA-B865-A3C834C7FE8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099F08-4341-4D19-8EEF-17B152B30F5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9C4D74-C9D1-4C20-9CAF-0B8DBADCF4F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CB80BC-B651-4CEF-882E-F9B17F7C7D0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1B7189-B9FB-4CB8-A52F-DF80167F6E6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75F68C-F5D0-4FE4-AE46-55DBE8CED95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714DB3-A6DF-439F-BFB4-8638E30EF29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5A37D2-BA77-4810-AA1E-0E047A3095C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4F3C34-A750-4145-A6BB-84D8CA7EBBB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436BFC-BC5F-46DC-89C5-1966A2EF677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2AF889-4E1E-4075-9AD5-2AEF5218ED0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3CCA88-C5C0-4CB7-A109-57AD40B14FB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C5055C-7F98-4BEF-B043-15A485706FA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374116-CC7D-46E3-8D8F-AD3A1EFB288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12A597-288B-4370-9BB2-2FA37FCC998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8C19DE-B3F9-4888-B287-CA6A7ACE1A8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62BDAE-0A7B-4E38-8E24-3FAE6CD01EC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5B414A-2463-4651-8BDC-9FC9C60EFCB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ECC2E1-A35C-49CB-9F8F-FEDDDB5C1DB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FC1B4A-8AF4-4389-88D4-C36DBA95341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E0C190-B594-4201-AB6B-724690CEB80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4182BB-784F-4360-8CE0-B3E52C80DF1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9FE982-7F77-4D16-B870-82F6B064003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077902-9EC0-41BD-8BA6-708526591E9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36AF9A-D50D-4F7B-B2A9-CA008A73579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4788EE-645C-4603-B8B1-2B93BA8BBE9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B2489A-5218-4977-B62A-3FCDEAFC558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D85A7B-2DE8-45F5-B1FA-C4CB7E0363C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8DC414-E879-4F67-BAB7-FF62972135D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DAB17E-3DFF-462C-980D-A040080361D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DE5DBA-9F6E-4441-A817-791CD2A04BA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5D64CF-942C-4F8A-88D7-F31DAC4F494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B4D9FF-8849-49E7-84B9-89ADEB5867A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8801BB-F4E9-458D-9D30-B331A6F16DA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FD3A13-AB85-4943-A110-FC32D3F9DB8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2786A2-8B29-4C97-B447-45A5B927E57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58494F-BA1A-4F9C-8C1E-C48E32CC2A4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1B2031-85C1-47C1-9E82-C528C13906D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4AB8F2-11EC-4284-9796-CCEAB96C74A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98B467-1A90-4EBB-92C5-76EAB157F9D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F95464-F4C6-4E5D-9976-AA724D3F926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E80BBF-6871-4DD6-8C74-90A7F54431D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089667-9845-480E-BF70-5DC99D4D6EC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D8AC8C-EABA-4724-AE7B-8CDEF989410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DD6875-BB59-49CD-8DBA-5921758A387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3FF100-34C7-49F0-A730-6D8371390E4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F51B7B-BE6E-473D-B9AB-E191D7A5F28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84D98E-A5A3-4288-B2A0-777FAAF7EB0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249F50-3855-4E41-991E-5B73B7B0E75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A569E6-E0B8-4652-ADB1-C7382118E8E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10815E-C748-4ADA-B81C-BD5C6620331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4CCCE4-61D7-4441-ACBA-D4C0426FBA5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FF16F1-D9E3-49CD-8CD5-6BD9E10A958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F17BDF-8F0F-4BF5-A205-CF4BB1395E2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884929-AC6C-44B4-A176-16F60E09DD9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4059B7-6A6B-4E3A-96BF-C3BA40F65B1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CC78FF-F6C7-4A6A-A04E-3A0E5D87AB4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E38F46-66AC-4F28-9160-5496DFC3C11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08261D-956D-4D17-93BB-BC9083CB66E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83A1E2-550F-4F03-8D83-4C6937622BD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FECE6B-ADAF-4F31-8122-6EE8593E694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7C2859-B871-4331-BC1F-D0526E5B08E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2883CA-C919-4460-B0A8-A7110CAE25D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E74F09-80F1-47EA-B141-918A34EEEE1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F8D54E-3FEF-4075-9632-B01DE302FC6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356D84-5A90-4C09-9B4F-17D6C48A7EE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98C498-586B-4252-A14A-191341D330F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1E1BAD-A2CE-4605-AEBF-D714BEA22CF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4A3504-7F07-4ADA-8A0D-CDAE258954A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22B088-1557-49B4-BB9B-4F12F731AF7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BC57A3-E4B0-41A2-A526-80A6E4CE198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1F1679-F60E-46D1-9E5E-070D0C1A6BA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42DACD-CE8C-400A-A9E2-6A18915EEA4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956BE3-A6CB-4577-9559-EE147D65625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58305E-78B1-4D35-BE49-EC5FB1597FB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FDBE88-0688-4056-A603-6CB7CCEF954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61EA9F-5CF5-4FD3-9095-A4D0585BCDB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74827F-83CB-40F0-82B5-EDE937D8C8D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0DC97C-861B-4B5B-B6B6-6C576CBA9EB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A925A1-B786-426C-A78F-0A812F76A67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5B9CE5-1BEF-42F1-B5A4-9B245E498E0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945D06-DB45-4BEC-83FE-3AA605A097A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96FE19-5E6E-4702-ABB8-0480F671738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CAA2CA-9E79-4EF7-9B44-F7DCC41B539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E4C581-4520-445E-B2D3-3EA277CA99C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098586-E663-4321-BF34-BC4CADD497A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3BD507-CA3E-4444-A549-2B196DE6E4B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E32648-4EB2-40E8-8FA7-2C044470C17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4FB8CF-DC97-46B6-A08F-2BD2B95478E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346E31-45C1-4176-B330-27A0FF6D34C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28A1A7-6B17-4B1C-8E8D-063F674D408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8B79F2-A7B9-4E76-A399-6EAA27E0FA6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10DA42-E2A0-4CC1-B8F6-051557B45FF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F300A5-853C-4B65-8EA5-EDA17B64BE9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3E080C-D185-4E38-B1F7-4269C74A834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D21F88-D1C3-428C-A99B-D2B28EA6FC4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9B73DB-D93F-42EC-A947-A569F351EAA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516BBE-8DB7-459A-B48B-43293C18E33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9F244A-F5C2-406F-A092-7D67A8AFDAF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796D1D-44D5-4F56-BF1E-767D08F24DE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BA2592-008F-4FAD-BC8E-67FE97E47F2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620312-FE47-40EB-B5E7-52D0413D8BB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B4325C-EE90-492C-9D96-721C661A02E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E69926-EF07-499A-BAA1-8B983E1C51D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8C2E5D-AFC5-419E-821B-F26276C0FE4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E3F280-6A67-466F-94E4-D11AB3D82BF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1BE09C-A97F-4366-B109-52925E10B87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934C91-AB78-4B37-840E-6CBC8E19D46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0CF5DE-5750-4F76-A560-84B4C4E3ECD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40526F-A3D9-4824-BFE1-7F5104E6A27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4AB22C-BB65-4BD3-971C-49D266C2AB9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BFC1E0-296F-4D7E-A6FA-163D5927824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D7F29A-9298-44E5-8E8C-0675489A47B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F23479-8D1C-4692-A74D-B40DB282935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E7E763-EBEC-4B8D-A517-F3C85EAE328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A018FF-53A4-453C-805F-0FA709C1B31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8106C8-C0E7-45B0-A328-A6F2181D4B4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E83009-A45F-45F7-A461-AE650AFFEA5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E990AD-E71D-4DC4-974D-29EADD71ADC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B16E92-98E6-4A96-8165-172F0833650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DC5457-63E9-46C8-9668-D8A9CD5C803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40D1DB-5F1A-4289-AC30-58BFD42BEC7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F91E1A-C7F6-4616-84C4-C787716FF5D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D8FC4D-4E93-4856-8E38-A92BA783794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80927E-CC99-4C9A-AC68-17D0CC4E43B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993CA1-9208-4676-A622-69DF67D12BB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04FB58-8625-48B2-9875-65099284734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AC628B-676D-4E17-97B6-359E732D3D6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199B80-0F2D-4201-8570-8F31180938A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5DDC2D-478E-44DB-8AED-EAA8C72940E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426068-3098-444C-B4C6-7062DE63EA9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D187AC-27D9-45E8-88BE-4B8FBCD2972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5E3C90-A3F0-4E97-8EB1-06ED4462B97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BC2F08-5DE4-4EFA-8A05-C23E32469A8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C2890C-CBCD-45FC-ABC8-8CF92E31147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9508D5-59C1-404F-88AA-2C139831B04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E1A82B-ECB0-4D3B-9471-09D0AD9FE7A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40C06D-7749-4C0F-B318-8529F245DD0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57CAB7-9FFD-4DF7-BDA9-70695B5A64B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ABB5E8-B7D2-4902-B239-86B5FA3E7CA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541813-65C3-4F89-B0D7-E615B4F763C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F99FDC-85B7-4E2A-B4EB-1F1FA313FFE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EDD0D3-3501-4923-802C-30A48268ECA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643408-879D-4827-84EA-4BADEF43CD8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DBCCCD-F42B-49B6-86EC-21CC9EE663F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583F08-F0B1-435B-A029-8AD3448BBE4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326B81-927C-4DC5-A526-C7735E0DC5F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7CA41F-F9D2-4564-8659-D74CAC9DBC0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9722D4-BC4A-49F5-85CA-CE9FE22D438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B6F81D-31FF-4231-8A9E-2D3580F85CE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6E9968-659F-4AE7-A8B8-EA65B2C0B09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BBA33A-7A09-460C-A10A-D0A7B597739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32149C-5ED9-47C3-B8EE-D237C927BB5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DDB9A2-7650-42FB-8185-E33B892E4F9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0FF7EB-A861-4565-B600-6E95A01619F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6CC9A1-2FF9-4A39-8D57-EAA2A0360A0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590B3C-2496-41F4-B18A-8834E704D96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9D7866-46F7-4119-A071-142FFF1A81D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8E64D5-997F-4FD1-B79D-05E17B29B54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C8443D-4158-4DFF-86D4-0ECCDF0A3DF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3C66EC-13FA-4C8F-8269-523B5C28B1A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9BC29A-18B9-45A1-8FAC-49F60849841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4ADB71-55E2-4A4B-B51A-CC3016BBE81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564815-A06A-44C8-AFF2-576CC4BC8C2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AB66B0-AE3A-403D-B4AE-5C36993C16D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4252A3-F4BA-4897-A0FC-986573BC9D3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B5CC3C-E0E7-445C-87CE-A55195841D4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12BBCB-6C0C-4C84-B239-4B861B7EFF8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82D13F-FA8E-4D64-B7F3-6161E504A94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60F58B-423B-4DB7-A957-FDE98CBA1D2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07D045-594E-4B17-B9C1-26BA2970C69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4C7E96-BEBC-4112-B5B7-0CEBC2103B6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CEC704-DB4F-4E96-80F3-CE41FA05BCE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5FE49C-CB73-4187-99F1-AD11723A7CA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899AAF-B71F-4A47-8151-9607C6CA607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DF12B2-4396-4595-A8B6-021208B71D8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78B844-CFB0-4208-A65D-A7E1828542E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4AC073-3E5E-4911-86D9-6A5B7144368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73D495-0240-4C81-9399-9D9392BADE2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240499-E1D5-4486-BA5C-0AD95123BA2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DB0E38-B605-4DFA-9282-9A6A5AEAD84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E9D235-3397-40D9-AD4B-1D90582C288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7B6381-049C-46AE-97D0-0F273046AB1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BA40C4-BA43-461C-841E-B1F4B1B934E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3E01FE-56C4-478C-AD81-3844C0A6548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9485A9-0FAD-437D-BFE9-5E98D5E1EC2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773611-1D84-4663-8F52-4DE21EE9DE4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B537D6-0E1F-493B-BD87-7E9BC2B8C90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916365-68CA-4C85-B3CD-32491AFDEB9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B9A14E-957B-4DF2-9DD9-2CF2C913AC8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F9CD97-78DE-4ECC-97AE-F0B359E88EC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5E9905-3DF0-4F89-9B8C-335E110F3F6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E6473E-8FD4-4E5E-A732-2FFBB1D0007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FBAAF7-9CD6-42BB-964A-D52FEEC3A23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E4E776-2D8D-49C7-9B00-B86FD83606D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AD008E-26A4-40A6-9515-8A79301E5FF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7BFB60-021A-4C92-A9A6-42E2F7E1FE8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A038D5-33E4-41BE-873D-4BF6660561B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D81300-F123-49AB-B3E7-C15BC9ED383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80BAED-296C-4ED0-882A-98949A434A2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433A06-F31B-41BE-B9DA-FE73E704619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6ED96F-E7BE-44D8-99A2-E33E7CB4956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A0E0A0-3D41-412C-99E7-85B749BDA8E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41A8E8-2295-4423-AD39-29C54EA4F59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637CE5-23F5-4139-91F0-C1C829F190C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5DD17B-5CB0-4DC4-A514-CC98C5538BA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5578E8-F667-4D90-B4DD-3FC09794DD7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5CC133-5088-481B-87F0-E3BED94CA1E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FA8887-B38C-4ADF-983B-578A293CA43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929425-7D2C-4A72-AE03-5037A42614C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14CAFF-C6F3-42E9-881A-82684CB35FC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16BB7B-FF95-42D9-AFC2-2A3AC0ACE5D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85A867-2270-4036-A71A-1B914DA88F6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3A8131-258D-4FB1-8C81-69654BA3910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392102-443E-4B60-8A96-3F5CF2AFD71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27EBEE-83FF-4D01-A8A6-2ACE723DE58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55DF06-5D2A-46F3-B36B-948CF47DFEF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85A8D2-60AC-4418-A1A9-D20E854F553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B1CBF1-C35C-4FF5-849C-5D66D91E92D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C6E2B1-079A-436E-8094-797726810A5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87D824-17E6-47F3-AE01-AAA4183C154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DA839D-C573-4BEC-B596-90065B34F8D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C42B42-F6E9-4E58-8A65-BC861884D51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7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96DF42-CACB-4085-8AC9-535BA13CA28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3C9DB8-95C6-4243-984F-5F994D6A43D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1E66F1-C8EC-4718-B681-E4B58A80965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5AFB43-3D87-44F7-98D8-90BB9035E52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701754-2B75-44F4-9AD6-21F592A6404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FD2AFB-4EEB-4492-8E30-18A0B2B9E55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5692F0-2242-4614-AD02-7F4E75714D7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464DC8-9B6A-4371-B777-FF52AB0B7EB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200DC1-326B-46E9-BAE2-B025FFA6718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C545E5-A29E-45E0-AD78-FFF75DA1CD6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61E479-4DAA-4765-A7DF-B859C3CC58C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2F9B34-B23E-4ADC-B2FF-E636F9ABB03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AB2044-2647-4777-80F2-288BFEF5EFA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C4748E-FE29-45EC-A1EF-BF7AD8C2335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369B0E-3D28-4899-951F-5F3FA24B712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9AD57D-1DB3-4C99-8CC2-DDEA1C2EE61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9262B3-5318-42ED-9931-419EEA0C265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E0B111-B030-4665-96BC-CAAE993247D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578DCD-398E-4658-8747-9E8D8D84D7F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DAB990-E28D-4CE6-89B9-A1DAF2D7452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E46CBB-ADE2-4024-8EB6-192C712A815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4B7C66-61C3-4039-A4B4-679169A4E07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2013DD-DC42-4BCE-8302-FFF2CDBDA9F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CE6F3C-2EAC-41AB-A1A1-22EF1AA2EAC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056D91-8A3D-4323-AA1C-6737171F7D2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46AD1F-0109-4224-AE29-65C387F0506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B01C85-B03B-42FF-BE15-300DD836DA3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B384DC-9EE3-4DB6-B9B2-3036ADB3923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90EEE0-2466-4A00-AE6F-769130D4701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2BC966-8AB4-4A32-9D25-DAF972D8EF3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A1A130-4F90-4C4E-9B3E-A2C8FDAE5E8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338ADD-CBB4-4EFE-A087-3B709B789A2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F76455-4B5C-41CC-B74F-311662B40B7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F44C05-6DCC-4E39-A7AF-6DD0821D982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A4B321-0DCE-487F-ACA1-C8C2FA1DF5D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0ABB82-6593-4967-B530-7CD779B5BF9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33255E-8F7F-49A7-B108-53EC790D1BA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1E0A0B-2A9A-4B04-881B-0BEFE7B7382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8B74C4-4F50-4C26-87A6-E7BBD8B62A0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0D1A0E-2643-49DD-89C4-0267BD1E31E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3A773C-A323-484E-A7A9-F51A651C545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AB4689-1EB1-4475-BA63-A2F39B60560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5E1857-E671-410F-850C-F68CA5BD9AD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F89F48-0956-4BAA-8F15-895ED75819E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B2B4C9-EB7F-4284-945D-8EADDE8CFF7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AE40AA-CDB7-432E-8748-5DCA04FF8C8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7C2632-8B94-47B6-A6CB-848448A7B7A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C09A8F-83B9-4BD1-A2AA-CB5AC16B1AB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709359-602E-48DB-8E4D-CEFF63ABE50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B4C62E-5CEB-4E09-8FAF-5589B7675D7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7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01F036-3637-4DE3-A3E0-84446F38872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8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077F2D-E2C5-4BE1-ACFE-4EFCA7889B3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CCB0C8-1D23-4FF1-8CE6-C6C42576E6F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BE557E-FE80-477C-8034-E35D9FB1296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3C038B-1DB0-43EF-AB75-10FE468303A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7656F4-D410-4D72-9ADC-CFD3A56ED90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646853-5DAF-40C5-AD1D-5614AA261B3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8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097992-D7DD-49FA-A609-0046DC50134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836553-6939-42FF-B3A5-93FF7EDFDC4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E068BA-610D-4576-89FC-9EFFC9FC93C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0A0EF4-9A85-4192-8AE9-4970FC49462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709904-C449-4BE4-9239-333DE8CACD8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8233C6-7ACC-4C5A-B3DB-1BE489C5ADB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4D75ED-6F80-4C48-A0FC-2259302912E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59B5B5-68B2-4212-964C-E9F76961A69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307C77-7E45-4644-9D59-1EFA7319FB6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BD9429-BB2D-48EB-936B-4114DCF4AE1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E88C1F-F210-410F-B133-712331230C3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B6B174-7C91-4774-AE3A-A0EFACC9255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127B40-B771-4AB2-BEA6-DF2ED2D8D49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260B4B-B0DC-44CB-A836-756D0588634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9F6B3D-80DA-45A7-81F8-A086B834CAF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05A0D7-47F9-4417-900B-37C7104B644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67586B-40FF-425E-BA40-59590231DBF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DC19CA-C79C-44D6-9254-EF98E398E29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254F14-7178-41FC-881A-E8DCC34C324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5CE2D4-AE12-41F5-A7CB-3CF6E4CDA53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1970F0-4243-45A3-86AA-422E0D65AD1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8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C4B296-DA4E-4696-BAA2-B3CC536CBC2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35A424-D03A-4D19-A46C-54B7C187F23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4C3A70-D73E-43DB-BA94-2C8D711A7CC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8F80C0-2468-4C02-9213-45EABE6FBFA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328C62-DDEB-4D94-807E-592706F9F17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B320CF-4B5C-4C8C-9D9E-9FCA3877A3B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8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6C42CC-D251-4341-8D01-39D058A26D3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22988B-C59F-41E8-93C7-83478CA53B8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4558E7-BC17-4D1D-BE7F-6C8AD7BCF16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1FE6F8-9E4D-4C6C-8C3F-8DE4B0B3208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5C5534-CC7B-4628-ACE3-2F52232CF63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0A1D99-FC28-40B2-97AC-9C1EABD0CFA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882CCA-5360-4082-9D50-5ABEE0598D5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FAA854-175D-4B10-82A0-80805FB3A91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BB64DA-BFF2-4DDA-8B79-E56A167166A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1C0FD4-7226-4B92-A152-3E1BE096D4E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67A9CC-9CA7-4314-9F17-452C22F0FAF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94CDC1-AF22-4526-9CBD-803ECB49E15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E5FDCB-77FB-4C58-B461-061C10EF5A9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81AC32-14AE-4B6A-BB2F-53A9DE59F63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59C4D5-71C4-45F8-A591-A8D9B41E1D5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801FB8-E10C-4A77-B0D7-82B4921BA3B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7708CB-A844-4A06-AF4E-536ED044F16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9E9D5D-29C4-4BBB-B158-9EEA8126EED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42D8A4-E7F6-4D7D-8D4B-3A9D8B120DF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416D7C-27C4-4DED-BF23-044784E6EBE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FD6444-0A1F-46F8-86BE-59C09C3403D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F23D39-B173-4CB2-9AB0-2BA22B899DD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87D1EF-7A6F-4D6E-B2E9-A2C4306276D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261A4A-0598-4BD1-A76B-5EB574F9AD7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5E4110-BADA-4BED-BB14-3D8D83F94D4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AB9353-4B25-429E-854D-0D7AAB01D5B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F7BA8E-BB54-443F-9770-A68BEA48A2A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C08675-3B3B-4637-A6C1-1BCFB25E76E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42577B-5C99-475F-BBB6-B3F002E8784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8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591B94-1C35-4326-A2D3-18B8AA54DEC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4BABF6-8EBB-4622-9880-283BCA23C4E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A1089F-8E20-4258-A89C-FA4B5D76893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87AF51-6B9E-4F62-8D1B-9EB2570FF79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FA0EDC-C987-429E-BCAB-866E4DDC7CA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E6A16D-22A8-4C86-8C73-B89F742AB92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8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32FC3F-27AE-4EBC-8640-2577DE16D0E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EEFCD4-8EB0-4345-90EF-15A2BBF23F0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B5E83C-6AB1-4617-A87F-148D86B3CDF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EE1265-2976-4EDA-AFA6-C3B0B370D22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09E4BB-6D82-4B11-A557-11940FA6929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6F702B-D7ED-44CA-B394-DC6D3A11AE3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6D901A-2B46-4947-BECF-C3BC95AF850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C1EBA5-455F-411F-9CCD-B45CEE0D8D1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D83ADB-B063-4A03-87EF-3D7AFB6F521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5DD9AC-1B8A-4454-BFA4-D45AE32C09B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720057-76D1-46EB-926B-C0D31830D5A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A3DAD9-304C-4D1A-AFE5-D70F10C6801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51A6F2-DBD3-4918-83D1-875E500D33D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EACA10-835A-4946-BB2E-C3C8E93D202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37B1D1-2856-4057-8D98-85A77FF6A40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A7F85E-BC41-4891-8E08-FA5EC293E4B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18EF08-14D9-4221-BB31-E947575E9D0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915D6B-AB2A-4375-A5EC-4D903A612A8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607883-8852-4659-AA96-DFEDD81817F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1E68BD-55D0-4EAD-B95B-66F76402371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4A3C9C-6406-45DE-8D2D-A1924A525CA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EA51DD-93CF-43E9-8105-08CC5781427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7097AB-3AE9-4564-B9B4-44E14BD0506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54977F-9986-4680-A7C4-9F282F5FADA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CABFB6-0C14-4C2A-8C85-243DA6A675C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A57D1B-22A4-4F6A-964A-152D6ADB55B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A51AD1-5275-4DA6-AF15-962C13F4ACD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878990-E3BD-4833-84A2-89BF656CDE5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B6B5F6-A56D-43C6-A40C-4888FE63E08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A13DBF-69B8-40C4-B0B6-E05356206F3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809AE0-ACB9-40F0-9159-8FC0851D8E9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52D1E3-3B53-42FC-BB31-3ABD6BD4D70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7ECDAD-4709-4D14-AAD0-154F3949384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35636F-78A9-46C9-A656-38AB866D768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4B3F81-3E59-4CC8-81B3-2E30363A32C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33AF70-8DBE-4AE1-9C5A-3759A4C6E63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77B67B-52B0-47F5-B7C7-D211CBF3A7B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BB1475-B2A5-4326-A86D-FB446872CA0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49D242-FBC6-44B2-A13F-6A60231A9F6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CCFC49-7A9D-434A-B851-C8B61E66BEF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3D4387-EEA1-400E-87A6-2B2B2B52803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87D576-656B-4C42-9788-F3BDAE7F776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E812B3-F534-4974-839F-4CFE37A95DD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C3C966-B825-4D98-A7AD-2A7EF8E3B36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331E73-C0BC-4D08-B173-6E5A5A4DCA7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26CD7B-B88B-4C34-AF1F-FC1F6C68A4B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6AAE3A-E525-4C81-AB17-3DBC0A67D3F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199362-6824-4511-A7F3-A1AD70A304A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129772-97EE-4683-B2DE-4F8E29FFED3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51AD2B-4980-463E-90B1-7E8329F94C9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02D39C-9F70-4647-8205-88F87AE9127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8788F9-148D-4530-AD61-98EEB66206A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5FEEBF-FDF4-49AE-8235-6D659C403FE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7F6C17-7C44-4F62-B491-4861F75264A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51EB82-E3BF-4672-B07B-6F8CAB1D642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28D2DF-7CA8-4E60-9DBD-756ED8BF815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82BD6F-D205-4902-98BD-E909861F7CD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7BB3D6-F21C-4A0F-A215-1910801C649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C505B2-D35E-4F8A-9698-3C8937B221C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23A577-0E79-4F2C-8CD8-CD8770B3741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29232A-4F0B-488F-9CFB-1BC4F80B86B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4B1627-D822-45D4-B7BD-60F4B7C8D38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7305E8-0997-4819-98DF-5705A92B325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658509-D630-4493-9277-A6CD4F08161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6AD55C-7EC6-482B-B2B1-9F50E7EE880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060466-CB78-490F-8ED6-9DF5437495F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0A6FF7-69C1-4F19-8367-F289AC5DF80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C024D5-D4D2-4E6B-B370-73382061959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C77B66-3B09-4B44-BBC4-A353DADDD27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FC5E9D-ECE8-4713-8CC6-4231780ECD2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BAF89B-8163-4D36-8D27-9AC1D55EF0C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968229-50A2-4483-B10D-33716A69B3F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7D7431-6AC1-44D0-A8DE-DBD9C393436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EE430D-A978-4064-8F6F-EBE63316088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191FA0-949F-4BD7-98BC-764914F1A9F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CC4F9D-5FCE-4C36-A8B2-54919CF1F5F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776A9D-61EA-4AA0-B2CA-68BD0D4E76F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E6F60F-BFC7-4A8E-AB7C-EC59516BD43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BB3A1A-A57E-43EB-B1D8-FDC07E53AD1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904DE7-FE52-48AC-B51D-FD099BE1E78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B3F2A0-FEE2-4E56-BA49-FCCF3AE8751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54E5FB-D7E3-46D1-B52A-3FEA0C4C8F7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9A6850-18C7-476C-8FA2-4FB71239E6D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4EB48B-B416-418C-940F-37B1F6CFEA2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8C6F55-002A-4518-B56F-06F27BA72CA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155700-DE26-4925-8D35-E6ADDB2E1D5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81AE63-1132-4F75-8816-0640875E353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AE46B4-B061-4C8A-B311-260CCF7A1DD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764DA3-1D07-41F8-9766-7B0FE8837E8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90B2FD-AAC1-49D3-84AD-19E283C882E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425265-0834-4135-9786-8A3F0342876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F34320-8640-4006-8994-B81AD23A80D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CE70E6-38D9-44B0-9157-8CCDDB1FB89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AA10EF-CB0C-4FC9-B024-C5BCBE6097A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85EBF8-5D91-4151-8BA9-9EBEFEBA9DE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3F140D-8CD9-4FEB-B50F-F8C6049D0D2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D261CF-3ABE-4708-8220-4E60DD8DDC3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C4C825-6077-453F-9C4A-CD6EF6580F8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03AA9A-A868-4101-B85A-DDE2350C86C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864666-1161-42A4-8E3A-DB47A38A1D0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592D47-1F48-46CA-AE6F-8843B02F9BF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DCA7BC-4894-42C5-8511-9078C910304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3CB20F-3852-4618-BDAE-E360D885E18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56756B-9C09-4FA4-915B-A06C4F3F76D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85886E-DCB9-447D-B955-006F7B7C922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FF5EE2-2D18-4B12-A79B-B97C8CA1570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893651-6C77-4749-A649-017CE8688E0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14A99F-2949-400C-9806-BF5A1F5F54F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281AE4-97C8-4E26-8FC6-6686CD4C73F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6ABCBA-5754-40A5-86BC-1E50FA52366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6C6943-0AFB-40C3-A08C-BB339D8C4DE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DB9046-839D-48DB-B46B-2FE8E07A264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A76DE2-F83F-4744-A5E2-D027FA632D4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2F6795-B716-4408-AF83-725F97DAF19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D24CBD-202F-4A3F-8A3A-A984721DFAE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8A4CD5-F168-434B-803B-483DB60AAEB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388695-38AC-48BC-9DBB-004143CD581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620581-8F2E-496D-880A-BEA2E382995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E61659-74A9-4D77-9D09-1F2209FE669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D660CD-CB0F-4D9E-95E1-0742F3322DA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6EE316-329D-4288-9124-874AEC39E9E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B77826-491C-4277-9CE5-B81000CA884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A5BCCC-4348-402D-B1E5-87F6FB53F7F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04C4BC-ACE9-432E-9194-E65642D8092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46B074-384F-47A6-80C4-D3F5E4F941A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162807-0FD3-472F-8EF6-6BA6C632574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9F9E60-FD01-468E-AD4A-B2715D2B45E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8DBE92-4F8D-4A76-91D2-9C361E7FD67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2550D5-B2F0-4ECD-A3CC-85B95180E98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C34C83-D298-4290-81A5-34341E7FE80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6EBF1B-1520-4A18-A089-407237BE182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F3D0D7-1B76-4E4E-B285-2AEAE44A882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936734-67C9-4A9C-96C5-6846B998EED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5E3F37-0320-4DB4-9873-B83A6F9689B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E198D3-9312-4915-A778-5EF48B7F3CC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A8AFDB-4A02-4AB9-AECA-8148CDC1C79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4C6005-C511-495C-8BBC-D0A485D6774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8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346C06-97C2-4F23-852E-FC64724DD72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6F9030-C544-4192-898E-732C0CE5AA3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C52D5E-2D19-4713-BFDA-423AEEBC1F1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122BDF-7CD3-4610-8ADB-289843AFB6C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DFC9BF-1569-40AC-BA4F-533ABFBC285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37C9D5-F1AC-4D3A-980F-1879CE6ADA0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8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456964-BD5C-49C5-B9FF-AD2AF48B38D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2888AF-EB0C-4AF2-A136-893F36B95CC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D2CC00-36C0-42EE-ABC7-C213F170508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59579D-1389-411D-A4BA-720FC12A065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BB3163-532A-4BD6-8ED3-C8E4EBA6360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872F47-F31A-48CD-9A2F-E06752F4EF7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F97426-3DD9-471B-A8FE-A97580012A0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84FD88-9B9B-475C-8E4C-2EE78BD69A3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9FE379-4197-4D76-85AB-80F57D0FBA0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634170-C238-4BC7-A05A-6CA6EFA290C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E726EC-C15F-4473-8E95-972C108C407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27CA68-645B-4189-84BC-0BB17A582F9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DD3471-E574-4868-83F3-B71F7829247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9D4F84-B255-4038-8105-C1699F4E668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D00368-CE6D-48FB-920A-E3FA276F2A1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0BBF10-393F-4587-9366-7C7AFBCE631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E7A313-5059-40F2-8CEB-C23DE3CB6F4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FA6DC1-67BA-45A5-9228-CF85D0AA83E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FCBB25-6CB0-4180-8B8A-08DD465E5E1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B55DB3-46EA-4157-B3F9-66DC0095F0D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788FA8-66D6-42D8-AC5E-458F16363EF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8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584A64-13F6-4F31-9C22-3E8F7CADD6D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E8237B-127E-4CD2-9042-0B1761B47A7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E9C4C4-33F6-4DC5-8998-3934AE5523F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B5E882-545A-48C3-914B-7386C7FF380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B01018-65BA-4DE6-B34E-949F824EE27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1FC15C-83F6-4D3E-9DA9-7444D405F21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8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9077CD-9124-410A-8F94-20F5610E083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00753F-0534-49E6-94A5-8DDBA7A7A49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39F692-FED2-4340-B6FA-8C260AF443E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6675B9-72F6-4A4C-8B1E-A2BDAFF6671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2E95EC-73BE-4FFC-A45D-7294C78B3E5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AD6CC9-3A10-4FC5-95E7-A6CA53A50F2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F83FD1-2D62-46A4-959F-14F07CEF53E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2B6903-6C8F-41FA-8885-5DE440A6249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E66244-5001-4690-A997-86EDE10987C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16A61D-BA42-4793-9481-0AF1F499AF6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D6680B-40B6-4949-9856-E4030F8F303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29C014-5DA5-479D-9537-8B5FA6030DD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D22EC5-2380-4392-A67D-54926FA440D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867B4D-19FB-4F33-A711-47C65124A88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683F26-0419-43D6-A240-4F4C238A83B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D5E3D0-7143-4B17-8CED-A0919FD11FF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3C02DA-EEA0-49DE-BB0B-6C98D40F61F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C54EA2-1D9F-48B5-AB64-9FE70236C36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2BBA03-29CE-49FB-AAEC-7AEC5A6BF5E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7636A2-F151-4473-B1EA-12F0C8E4AD1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71ED8C-72AF-4F0D-A22C-9A93CC83D84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1A5327-FC56-4616-B202-ABF11C65EE2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5E4E39-D71E-43C4-939B-27F6C5E9AAF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7A33E5-E150-43A1-8255-51CBC7098A1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74C5C0-F812-4318-B30E-BA78E846503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945F6D-5E67-407A-8F9B-B970ADF0896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4290E7-D357-406B-B4CA-9557BD95142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993EED-C202-4182-85D4-491E5D5CA7D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005138-90F0-498A-BCE1-FE94248A92C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77675D-1F2F-426E-AE71-31A10D4300B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5CCBBA-650D-4B54-A677-8462902250C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AC0B9B-561E-4315-8242-D2E61501309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8B2197-56CD-4982-918A-C03891EE0EC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4F07AA-D8C6-4418-9042-E2014B5C6B1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7EB60D-4112-4B63-AF49-8799EE10E5C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71AB6D-C1B6-40C4-9EC4-0F1DA43FD0D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7BB2AC-8C54-413A-99E1-CBA462F1ABE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CF6B60-EFCA-4E6E-A178-257C365DA7C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902520-A7E8-4BFB-94B5-F10F7BBE43B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5C153C-C1D8-406F-A489-F9B04B11742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56E42E-49BF-471D-8690-E0CC4D48AD9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D882D2-3CC9-4D2E-A5BD-47C75CEF793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BE3216-C5EF-4B35-8CFB-6ACFE41B1C8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1CC0A6-1239-476C-A8AF-31EBA067A4D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23C3C6-1C33-442C-A7AE-9BD7436DDE2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80379A-8F4E-47B3-A80C-56EAA4E68DC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1CEBC4-ABF2-4352-8A0D-4D55AF7891F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11CE1A-4805-46A5-98C9-6A9D935E61D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5FCFF8-2AA5-4CBF-8222-397F3BBE5A8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837660-648F-48CE-AE88-0DE82CDAE67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EF374F-A4A9-4C73-85B8-12AA75023FD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18BA98-69FA-4408-A82B-589F60CDF33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03620A-5494-4EDD-9A4B-625E3C5737E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886A4A-7FC2-4414-8FF5-C6C8B576A89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A35745-9CED-4C2C-9F68-7852C6245F1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8A68FA-7FC1-4A18-B9CB-0EB7E93FED2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ACD990-1DE9-4400-ACD6-A0121544180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582ED5-1342-4B74-9B1D-6A4EA486EDD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533A45-854F-455C-9BF3-9A3883E3699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D8F947-3906-4844-8868-EFD9B609D59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2686FF-AF37-4956-A893-B785CC3035D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190453-F6C5-4B9D-A730-0E2FEC9D95B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253C54-076E-4B57-A26C-3054CF1A780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F454D9-4A60-439F-8305-ACA5A43EE6C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53D4D4-CD0E-4E0A-AA24-01D7892FE10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6E6923-C857-4FF9-B848-D0ACC95E728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82AF02-81F0-40AE-9907-67A3981902B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BB2991-0C6B-4B93-9C48-DFC48C0227B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CE617B-9B2B-45AD-B3C4-D20F50CF222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1E777C-3E5F-49D9-936A-10182A7AB82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8E9EC6-51B8-4755-864A-91618AB6D5A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2B91D8-4C2D-4D52-ABBE-0CAC056E41D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164A6C-0BCD-42B3-80F4-6A982C10639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6EDE31-0FE5-4AF1-9003-A4A1FA8225A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72EE66-17D8-4BA6-901C-FAFEE98E2B7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7584F3-8CCF-4B66-B4E0-B5C4EC3D49E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FE8769-ECA4-49B2-9AB9-F5F96016EA9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82272D-5C28-41BE-805E-409EE6BF8B9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1D2C39-C3D7-4D3F-9304-871351C59BD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D0C53B-8BC5-4062-A045-A7956E0784E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2BC251-75F1-4E43-877E-A8AEA688910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4609A5-72F8-42E6-864A-9C3A40224D9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36BE19-957D-4A6C-8D83-0C8331334B8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70F6E0-AD5E-4B23-AC46-A51A0F47363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211B5E-0698-48D4-82C6-796A64B3AFC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0306C0-3046-4B4B-A502-95A5C6834BA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0DAB3C-47A2-4157-88F0-3C5E428AF6A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1D84FF-DC9D-4953-8912-DAE36849317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150503-D4E4-451D-A845-F70D1D5DFEC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47D955-9941-4F25-A81E-AB8C71655AE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9A9F6F-EDED-4C5B-B705-5B4BA5AEDA0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FD1525-8CC5-4C52-8A4E-D7BF5CB383D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AE53F5-5832-48B4-9E23-4C3BA516237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F9CF4C-14D6-4039-961C-3CEF4F97D6F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50263F-EF8D-4859-929F-D886F614A48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95FB50-5057-4939-B3D2-7BB7CFF0B1B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718459-F531-43D2-9EE1-E9909E74A23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27899F-A17A-4471-8383-FAD276B2116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B29A8E-A22F-4EE0-9007-8D8FBB1E015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D74967-3EBA-4F60-A430-D0D914B5D1E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C2B6A1-DB84-4FF0-A71E-0B1C074E36A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058E76-91D0-490A-85B0-045EDFC92B4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2F2C5A-705D-47E1-8144-788C493C1B6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FD1833-9809-4859-BD03-AE420B42BA6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7F9216-E18F-4C3A-8FAE-A9D9ABDDB8C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5BA94E-DDA0-4BFF-883C-8B41A689CF7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873F38-120C-403F-8732-D1641AE62E6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E070D6-A081-4C68-A582-B2B547AD5F1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5A5B43-F4DE-4496-ADCF-5F81788CAF0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0DEA06-9178-494D-AE36-2E58D066B0A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74A218-4F4E-4E64-A804-753179EA36C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7653A0-3184-4B98-8167-D11CCB536D7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C97BDB-9F37-4329-8EDB-164ADA1FA8B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F0FBB7-4B69-4A62-84EA-965C22894D7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CFC18D-26BC-470F-9487-5CBDEB43FD7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3A2D9C-689A-495F-92F1-EE08B5B352D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CC44B3-87C7-4983-9C37-A8A61C1A874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395479-3C8F-48B1-BB09-FA899443A47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472135-9630-4F0C-B21C-89D6E965443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2BBDCD-2DDE-4CFD-BE68-F2A7FEA7B92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A4152C-A09C-4A06-A402-59C87F20BCE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090E9E-02DB-4AB6-B53F-FD628959137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BCDF72-5CD0-4E1B-95F6-CC1EB67F63B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E8D5EC-9D37-4822-A331-C7DE41A77B5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307078-2617-45D8-A2F9-3BD235C965A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928AE3-7AD3-4110-A26F-EC0696B7CD4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203448-23CD-4DAA-94C0-2A085C6509D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B4AEB1-F35F-4A09-98A9-56DEC7C882C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001892-B3C3-4054-A934-574D3E01A08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A52FCF-12E9-4C8B-A01F-6ABC5D3CF77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03843E-22D6-4300-8B4B-D967D4630DB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F754AE-2B6A-4E8B-AFCA-1D01F6966FD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37A81D-1887-42A9-8A58-218C0B239DF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4C32BE-6BF8-4D78-AE5C-E6F6FE8552F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A1FEAD-BFBB-439D-9704-ADDB86D6942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BB3FAB-9619-495C-A301-FD2FF1F6924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662590-AE24-438B-AF70-18803D30930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DAEF09-C7CE-4F08-993D-DFCA472F517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29C323-F7A7-41E3-BA3F-AE8B8FE9D6E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D6AC12-5DC7-4E34-BD45-FBA10E81A4A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475393-E374-4786-BC97-CC0D32FACBF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BC35A5-5977-42D2-BCAD-F79CFAF8C56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AEB136-9EF5-431B-B0DC-269EC4F8A70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AF6768-A7C6-4D8F-ABF3-D8FF18A35E8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C20612-6D52-4CD2-BDAC-A0297AE6FE5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9DAF9F-1BCA-4436-9EBB-4215DDC3B98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CA1222-AE26-4CF1-9919-03E060F54D1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62D373-52BF-4C56-AF88-EACC276A9FD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2C7178-51E0-4AD7-9616-BA3AE9C6746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75DC2E-3CAE-483B-85FA-85F7486073F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DEE313-7965-476D-A98E-7C985B18D0D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BD8129-7BB1-4DDC-AA10-5C9152C1941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A6ADC3-2DE7-4A57-AB4E-30A6205342F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F03347-6D2C-4F10-B74E-BC8E092C78F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BD581A-6FD2-4A0F-BD28-B37F1F75BFD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B51B6B-4317-48D9-86F5-1FAD996B47C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11E8FF-BCF1-4737-BE06-7D05E871D77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1C048F-50F3-457A-A1B2-4D592655CE8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FD6A1E-F581-4FF6-AA6F-55AFDD97DF2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7F861C-1260-48A8-B627-FF6E3FA45B7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89CFB1-4636-455D-A004-FDBC6FB12B8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68F954-0E44-475F-B6A7-48DEC46B5E3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97A938-3FC9-4C4D-9F0C-0EC061AEDB8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2CD8DB-DB82-4351-9479-21D26BA3F05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30A3F1-9A3A-42A4-8CF5-119D9D4E3BC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0F44B2-F8F0-4999-95DF-DDF49971560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4E5663-C572-4E18-A7DD-043892D141B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3F14F6-B4FA-46D8-A66D-D6122BEB6F7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F9320F-E89C-4967-852F-23A00E15ABC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E80F4E-0914-43C7-8BF1-E7AB04ECEFA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3E7D6F-828C-4FA8-B786-E34850BAD4C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07980D-91A9-4FAD-B4DE-C882F3B1209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F06DC2-077F-4E94-8C58-5DEDAF074FD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9C66AF-2308-432B-A34C-F469F098454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E87DF4-4917-4CD1-9B6A-E5FF6BFC34C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895888-27B9-4689-9761-2EA5D5EFA6B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5DBDEF-C5B3-49CD-84D3-78F2247D0DF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0329AF-452D-4FCC-88F1-988317E0393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6A0050-33D6-41B9-9002-DE697FFC02A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9442BF-9847-4514-A49A-8B5B95B3DF6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F647DD-45D0-41E7-A245-5B85891020C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4DDF9B-2D6E-46A8-8504-065AB3F4E22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BC5FBD-9EA4-451D-8D37-987CF20E9B4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4F1355-F3CB-4ADF-98EA-CA557E60BBA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D7CA78-5EBB-48C7-AE1F-59D58728677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2778CD-D9C3-4EBF-98D8-BC4888BBDC4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33C988-9A84-4591-AB9E-8D642BF3ACF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C74689-9559-441B-80D5-05620E55EDC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62111E-FDB8-49B6-9F62-A9DAE75E91B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E3FCFD-06A4-4F32-BA1A-40EDF7D47A3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DF9E45-D10B-40DD-9765-E577EF65001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72D47D-D641-49B2-8040-C5E64F2C9AD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CD1A7D-BA68-4E57-AE41-BADA477F0EC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20889E-9813-42D3-B999-633A4E0A130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2A7BCC-803D-4101-9254-D9EF29F2FDE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8DAA2E-6222-4F37-BA13-EF188B263CB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C4E6E1-0688-46BF-A6EB-0AF82373D04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ED1E30-3FCA-47C6-B390-802B3DC2522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7A8390-B6C2-4A0A-A073-B9974F64568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9B6A45-727E-4E37-9225-5F7F7E85D4F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0D8923-A4D3-4DFC-ACA7-17C4174D8A6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064A7F-DBC5-4FD4-B372-687DC3907A6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CED9BD-BB7B-46BD-80F0-E6A20829292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B3F330-C98A-471E-BB9E-578F0117726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05A382-3563-4BEB-8CE8-B6C057FD941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E6D6F4-8315-4E7D-B5C4-0D12D5FA6FC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C99DE1-7406-4873-96C1-91DE6E7958F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74A9EC-65E3-48AB-826B-4D087B6028E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500ED6-1722-4469-9939-5CE8ECA70B9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E97EB6-1D87-454E-ACC1-761D5047BC7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12CDA5-F2A9-4CCA-BE28-D451A46A868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44348E-34FA-40DA-8708-AAD9DA3FFC6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44DE06-E2F0-4961-AF7A-D1ACFFDE0E6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3D6142-C099-4FDB-BD05-9A6AD4CF35A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F19A6D-97F7-4159-8590-E4F17D3E259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2CDDD0-385E-4BC6-AC32-293A3B3CBF1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CD29CB-72B7-4D56-A1CD-0E6005134C8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B2018E-FF34-439E-8CDD-8F000A2C0AF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E15B75-6490-46CF-841A-50E9721A379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8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F384A3-F4DB-4AF1-85DD-47E646EF84B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57DA9C-747A-4AA5-AC59-CE01CA57384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5514A4-6302-44CD-A1BB-FE78E4F76D5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EAA101-742F-40AD-B622-0365387AFCE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373EB5-438B-41E9-A00A-29640FB0928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2FCA23-2257-4C3E-9F01-C1F34C0483B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8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54E0A3-E3B4-4FD3-8B74-C9CB45126EF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D4B6A5-3793-447F-8201-F8BDFB850E9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13AB0B-BAA7-4A8B-A99F-DBE4F2A80DD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D74447-8111-4C03-9DF6-EA374E19F7D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4DF279-024A-44E8-9429-12CAC16E7D9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A6C9AA-D0C6-4FED-BB13-23F9B69F05D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084168-2E45-4BA7-99E0-BD52173F017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2FE06C-53FB-4BFD-BAAD-74BFDE9940B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485FA2-17E5-44A9-A773-C8EA5F1D469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D1AAFC-93EE-4D12-8FD7-717D478D8D7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0E373D-E0E1-410D-918A-4E5FDED31B7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DF6051-9DB2-4490-9F42-17C2CA2B96F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6306F4-F351-44A3-96E5-30AEB7DA14E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4059CA-42BF-4B7A-80C5-5F23F8577A4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B6C5FE-F20A-462D-9832-E38B6BAA6BB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A677CE-9CE6-495B-B27C-D3C8AC6884D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CAB574-3F67-426C-8EE6-6B7D6DF03CA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BD90B2-D832-43CD-9E66-376D99C68ED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53949A-A4C0-4180-B381-A2031C1997F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6C97CA-97EC-4647-B402-52B1B5538A4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AF68A9-7B14-4A29-B904-CD21588FD3D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8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3BED7B-F9A7-4BE1-9BEF-5207157FA41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DEAD1B-6AE6-40AD-A07A-2950B10087E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E0BD75-774A-4EA2-B40D-D497AC7961B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119A55-2BF0-446B-852E-486FCA1FAFF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19A698-3D2D-4C30-94EC-5903D2B5113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5A917E-38BD-4096-BF17-D2CA17B7DB5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4B109C-7778-40F2-9E8E-D1736303F43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C8227A-E1B4-4A55-AF1B-6E552E2D0CF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069C01-3BCC-4074-A69B-F44B29626A1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152349-19A2-44A5-9C18-5B5ED141C66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DE48DD-9042-4443-B67F-A79555E653E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13890F-51B9-46DB-89EF-0F38DEB6A6B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9E1875-4A19-47C1-A52C-8A166C6D045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0FB6C5-ABDC-4E2A-99BF-B142E1EDCFE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3C6ADF-0CF4-488F-963A-B41790E5341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781BAC-E148-40AA-A3F4-B236D790B89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E1619B-1E00-427C-B406-31BA05DA826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315A1E-DEF1-4B26-BB8E-A45123F7718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B5B71D-C3FD-41BE-9938-346D4A5ADA3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4CCAA0-602E-4020-BE29-12BD757CC94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F62CC3-6FD9-43DE-8348-32A29A6437F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644EB1-E48C-4A0E-B18B-456EB2CD49C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CC0AED-0CF0-43A3-AFF4-BD74FCE8DA4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27DD61-9553-4767-9429-F667F5FF5C5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</xdr:row>
      <xdr:rowOff>139212</xdr:rowOff>
    </xdr:from>
    <xdr:ext cx="304800" cy="304800"/>
    <xdr:sp macro="" textlink="">
      <xdr:nvSpPr>
        <xdr:cNvPr id="8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2005DF-BA3C-4144-8D19-79C28987C60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329712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45621C-EAC6-4127-88B8-A3AA85DAEBA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5B66FC-F1F7-448B-8EF1-6F371573939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ACA094-9A63-4F2C-9139-3A320AB6767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C9BD02-97DA-4990-8334-7705C61A732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61A326-3696-4B65-8202-440DDC08392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3E7541-D7B9-4BFC-B069-BBD1067FBE6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F2560D-B555-4DA9-8BDB-836BDB66503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2161BF-78C8-4DE3-8CFC-874915A7C99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8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BD9CA3-DFD2-4EAA-B37B-32F1D02C220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7E2C5C-4CA4-44D5-9371-CD09F0B375F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480269-FF2F-4DC8-8403-C98CCE92A15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F36E38-8093-4A84-9FBB-3317AD97F58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55FB47-35D7-477F-A1B8-991DD24FBFB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37FB40-2849-4186-BFCB-7F06874A4EA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8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0A8F8E-B1FE-409F-BA81-AF923E8FD9B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8B25EC-F581-4A9D-9F93-F8D6341047C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440F57-225A-40FC-B04B-1A9B8B4C370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4A32A8-3D2D-4522-BC69-7D4D7DB8D2F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19EC86-DDE2-48E1-9CD2-39507080F49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E74388-F178-4AAC-8884-A1100CC4120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E409B6-BB17-4901-98E2-E4027AD6F8E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0EC79D-8A38-43F2-9060-23BD5991479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09D4DE-0BF9-4E33-A99A-BB57F272D49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F501A9-1542-4297-AFF5-AF2F23A0063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090652-290F-4F8C-87BC-34C9249BD7F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8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DA5DAA-93C6-42A3-BE71-E5219173FF9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B4175A-AEC5-44E0-A6C8-47D47D9C272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023427-BAC4-4EF8-ADBA-A0D24500C5C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2592D5-475B-4020-B106-DB71D55F2ED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189016-5C85-44BC-97AB-18AD3FCE001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67B73F-1A7A-4E10-967A-5646814CAF2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97E8EE-0288-4791-8445-106288FC7D0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C2AB38-2665-4D56-A9DB-99321B836A7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465AA1-69CF-4FC6-953A-9B38AF09AF1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CDF2CC-3A1E-4246-BB0F-D1A1B599A90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D773C8-1449-471D-9D8C-95DFCC6C25B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A79FA8-F0BA-4FCE-B658-6843E3EB476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54875B-94A3-478F-BD0F-B9AC68E8B0F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26773E-9C42-48E1-910F-1669031D7B9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340A79-1CA5-4A52-A8C4-EFE5EC1A563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FBF21D-A0CB-47E4-ACEE-C4CA7F3136B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6EC7CD-D688-4739-A47F-5FBEA65A509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F9B085-FCB2-43E7-A5F9-FA167BEA272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BD4C3F-DE2D-4D4F-980E-CEC2E8006EA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8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F6DE6F-B4A0-47C8-8747-D8C1AB1FD8A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4E34B3-C5BA-46DC-87C3-44AD7C4A63A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663C59-2513-4166-8F05-2CF70EBCA52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2D13E3-8D09-4A66-A03A-00028DD4BB8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035331-A572-4EA5-BD3F-8E3B0CD749D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F790FD-4CA9-4777-8ACF-E96E0241D0B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8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7F8939-DB4F-4AAD-B455-A20CBB9D176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C1BA0F-3731-439A-976C-DFA430C742D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35D976-3CFA-4C30-9C2A-CA92337A1E5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00D9AD-5B4B-41FF-B675-4A1BC22F2AC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4679D5-9FFB-43F8-96B4-AAC92DFE65F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62DF77-1C04-4F1D-B4D0-C2E2862F5B9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3B818D-BC13-4EED-9289-4981DEB5D2B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1487D9-63B5-401A-A85C-9B6E448BCD2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1639ED-CEEF-43D3-9BFB-3DC2479AEE4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D58A52-0193-47A1-B8A2-02FF9828E3A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91E30F-DB33-4D63-82F5-16395106E96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8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0292F9-217B-4F30-A484-5AA25CC011A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C98F04-BC68-407B-904D-F6837E9FDF6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9C9C0B-6F16-44EF-9065-F10DBA9A42F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FBD09F-1B90-40A5-977F-F571F0793FC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FC17A8-0AAB-485C-B456-11C390DC6B0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216E88-BB57-4E4A-8E93-7F8B5F599A7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E2F8D1-1AEF-43FA-B96A-A7DF347CFEB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73AF95-9ECC-4D8B-AB80-8168352C818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83F1BB-E7AB-4E41-8428-3EF947C1EF6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B43FA6-3D57-464B-9AB9-30450F77FAE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36BE6E-B535-48FD-A460-72193D70186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A78D3B-4415-4AFD-841F-22737E167C5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6901F5-A151-4D99-9863-591977368AE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27ABB9-7DDD-4423-9B37-93A6ACFCE76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8DF968-2A49-42CF-93E2-CE7DE44F7E4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245411-9211-47C1-9A79-87C4D449C45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BAFB7D-A5EC-44BA-B968-10A45F20F8E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2EBEA1-D59C-4FEE-A0B1-A49296972CD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6BB859-1E9E-42AF-98AA-9C0BFC88DA5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EA2B54-B291-4CB2-8B9B-03CEE576EBD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5E84C6-7709-4EB9-AEED-FD20192053B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BE11B1-39F9-4A84-BD67-1F6659151F0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09F74E-E8B0-4562-A7BD-8E0454D9CD9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13AD15-C088-4D29-8BD0-BDB36FF37E5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35DE12-4261-48B8-B205-BC79687CA2E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420D2A-FC7C-483F-B350-480B1A1ACA1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3C2FAB-A7CB-4FB5-A3D0-7C807665ECB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536CF9-E05D-4652-B6B7-8881BB60E5D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4F55B2-6DCE-44E3-86A5-AB79E2AF957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ED0AB7-3E08-472A-BAF5-F9DE9AF55D8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B16313-CED8-4315-91B6-B704B20F087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F33910-5D41-4ECD-926A-81960E86106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42B01B-FDED-47D1-9115-5F248CB218B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4E18D0-9EA7-4A13-9F65-6BD38EAEBE9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33B9BC-754F-418D-AFD5-235120794EE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6183C4-0FA7-487C-9934-E96CE8B1407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21DC86-DBB6-4D46-AF53-1A60672F14B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CD1D70-3ECF-4FE1-8EFB-558AFF63379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7FEAAB-4087-4337-AE06-4F862CA9730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5403CA-0043-48E6-8B65-599B956843F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147806-5217-4B6A-9CEE-37793EF1323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A687B6-8AAC-4A11-9704-5CF8D76CA54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4EEA3B-4BB3-49DC-9194-EB2CB377154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A3F186-99D0-4368-A2C9-BA0A2796927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708F5D-2B65-4508-BF75-16ADC708A6A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84F996-CD36-4499-914B-855E6384619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FD8264-77A5-4964-9113-ED347908F6C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0A498A-4B12-4C24-AC43-3EA4C682DDE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859272-4348-4275-9863-3584C2E4139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83E48E-9079-40E7-BADB-71695C1E2E8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70F154-F7BB-4098-B4C9-1F7DE78A583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D3EF45-3C69-4999-96FF-080E654E878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8FCF0F-1DE6-4779-87DC-843D74C3807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30FDC9-7468-424E-BF45-CF81FAB7793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813009-B530-41F5-88E0-516A223EBD7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CC6F5D-8401-43AF-AB9F-C5E6770675F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D4967A-88D6-4968-9979-F234120E572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78AFC1-47EE-491A-B1B3-62F98BBC5AE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5FBA6A-76B5-4E50-8572-118B297582E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3C4C22-BA3C-4E85-B8A3-DA5BD294C8C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6433AA-A020-4656-B24F-778C6D1F205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0154E1-DDB1-40D6-B1FD-A91280451A2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DA049C-4969-4A9F-A129-9E882D3D1E1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5808ED-BF0C-4A9D-A6A7-342DABCFBF8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3B4F50-1F2A-4751-AF78-982D017D8B3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457B99-77BF-4EB4-803A-453C27AE8F8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8BA559-37E3-4D17-91C2-FBDECEB554F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E44DEA-50C9-4A80-AA50-7A334F185EA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51F112-6EE4-436F-9F04-02D311CACC7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E1FE8F-0004-4149-935A-A9E8C0A0A20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42C0C1-E24A-4A0A-9187-BFF81182B69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948037-3BBD-4F70-8196-C8A9F378EA9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86E8CC-6AC9-483E-B2DE-2419B952A00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C112A0-1068-4C74-93A8-183DBE3A637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E30C77-5B83-4EE7-9624-ECC6B583EA2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5EF672-C84C-4BA2-B3A3-ECA1A2D353D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35611C-C0DC-4855-BEA8-655A4CBCFC7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8AA6CB-122D-4B20-BEA4-6C984AC253B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DB303F-E4F5-4687-AC55-1860904B641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7CF926-4FFC-4B91-A000-7D9642A2336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B80ABA-1367-438E-A9CB-1CCFA1FA1A2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3B49B5-27FE-4C94-92D9-33B68439973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8A08C7-D987-4D6F-8DFE-39DA7369BA8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1CDA70-E97E-4124-917E-83C985DF9A0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A2A567-9DD7-49C8-B077-4EDC79C01F1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746CA8-69A0-4955-A242-FCE53A6D69F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DE61DB-9831-4221-9218-8D9F6C1A5F2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D390CC-36BF-45F8-B198-3277D87D00B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ACED20-B01D-46B0-95BE-1D794FBCE98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902E38-A6C5-4E18-8BD8-3938F28E3A5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718DFD-E14D-4459-A62A-884D55A595D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CA991D-3464-4F01-A8BA-E568E5A108D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C0112A-A1B0-4D7A-9C05-E0E8CF79D9A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8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E47A12-0F50-4149-90BE-F13BCB4DA84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E6B89A-800D-4969-9958-3B46D3087A6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494A34-4623-45A0-95E7-4F441565C51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2AB896-CA4C-4149-8A8E-7E46AA97946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2A6ACB-D87D-4C2D-91E8-8F704E8A348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C41A5F-40E1-48B8-A0A5-EAA9E5B6351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8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446BDE-0FCC-4D5D-B60D-F1EA1BB4E8D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BA8664-D1EE-4B5A-BBA9-0623709132A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45A8C7-CF88-4C37-BABC-E32C01E8C04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8A2491-8B8F-4C8B-A356-8076DD1A386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9D39F7-6459-47E6-A530-0F77C8EE188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8A3032-2C1F-4F15-BBE5-5FE3874F6B3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D4D10B-E82E-45D4-825E-213D22845E2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D142BD-68C4-4B18-B062-31CAFFCD793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7F62FC-11CB-400F-ABE0-EE05F4E6930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AA1F6C-4A2D-48D1-80E0-120661B1091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0C48EE-6818-46CE-8E78-825A4E018CB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3CE968-B386-4E00-A9AA-BFC3616A9B4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B8A41D-844F-4647-9043-FCC1A3A14A9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C664C1-B694-4852-8A63-B2DB758DD2F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50464A-B685-4B10-8397-5D65819E205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74093F-9C76-4BDC-B5BC-9CB0DECB526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A1586B-04AB-4D40-8E24-7E5D16C49F7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E8FAFF-35B0-4166-B2BB-0D352E9078A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038AF6-694A-4011-9D51-CE356C815D8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748594-B023-4224-9DDA-055C7C4A562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2230C0-6C95-4265-B8EB-1D8C257F735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8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BBF605-A4CA-4AAB-8C59-6EA7264B655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3DC3F2-F77F-4D1E-927F-07A2E6EB41A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ABFBA1-DA63-4785-A281-2BB85D49314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28B1DD-D390-4C9B-9610-BEF61C3114E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039210-AD79-4894-B390-87CA7E094DC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EFE647-EA1D-45C5-B66E-2F8BD87F9BB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</xdr:row>
      <xdr:rowOff>168519</xdr:rowOff>
    </xdr:from>
    <xdr:ext cx="714375" cy="304800"/>
    <xdr:sp macro="" textlink="">
      <xdr:nvSpPr>
        <xdr:cNvPr id="8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316249-C639-4C1F-8E47-748755F51DE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30519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88A7CD-D342-446D-8D4A-DE370F68507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3411AF-1162-4982-8E37-770D3CB1467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619E39-F987-453A-87A4-7D78378FC01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D28A7E-3C28-41F5-AA82-2EDDC36F5EA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1443DE-451B-4DA6-9157-1B2F4464B26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894DC3-F45A-444B-B3F1-BDF914BE064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5136CF-A267-46A3-A079-1941BD4C68B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461985-009D-4073-9646-C25A2E5074B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DC3792-42DC-4517-8B8F-B00B7B90A63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FEF27A-A637-4E96-9C1E-0C1B1DC4A69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3F9452-9336-449B-93F9-E4E55EB4E19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8D6665-565D-4EE2-B8FA-C5B17A5D5D0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62B147-E54D-4EE4-996F-55EF5FB9581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04D697-107F-4C6F-A896-C9BA592EAAE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59AFDB-7A9F-4948-A16B-091E9ED316D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3B5BC2-3605-49BD-A437-D45271BED19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5AF119-CEC6-44CD-B78E-CAB38A43377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6696F1-2706-4C87-A4A6-96DBA828E65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E9A4C9-18D4-446D-9CD8-F464B720B61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0</xdr:row>
      <xdr:rowOff>41031</xdr:rowOff>
    </xdr:from>
    <xdr:ext cx="1216269" cy="1216269"/>
    <xdr:sp macro="" textlink="">
      <xdr:nvSpPr>
        <xdr:cNvPr id="8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C8C9FC-619D-45CA-B8E3-9B3D3789B0CD}"/>
            </a:ext>
          </a:extLst>
        </xdr:cNvPr>
        <xdr:cNvSpPr>
          <a:spLocks noChangeAspect="1" noChangeArrowheads="1"/>
        </xdr:cNvSpPr>
      </xdr:nvSpPr>
      <xdr:spPr bwMode="auto">
        <a:xfrm flipH="1">
          <a:off x="5591175" y="41031"/>
          <a:ext cx="1216269" cy="12162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pt-BR"/>
        </a:p>
      </xdr:txBody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ED059D-0EEE-42FF-AEDA-1B545095E21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C85FE1-F02F-4A17-B944-70B9EFCDDDE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4B4481-1180-4512-9A8E-9E724CE3025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B17F3E-7C2C-460E-A1AA-156766CED84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F8AA02-0D61-4FA9-B22F-216D89FECB4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0DCD8E-A78E-4270-9DD5-F5E5F7F44A1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A23EB9-A5E0-44A5-87EB-824C075E7D8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F79C24-EBAA-4EEC-96F0-7B455ED0B53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065479-5BFD-483C-B244-80E2D9F3C33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8CA3E4-57CD-4D10-86FE-9B0A1A764B7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2FCCA1-0884-42C6-898A-CDB6EBC2279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DE0AE8-FABC-48FB-A360-483804F26FA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441EE7-8FEE-4ABD-86A2-55FFEFC513D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498416-8CBF-42DF-BF7D-6CD30662F21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F84845-EAE6-485D-9E03-999DE323939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125FE0-9707-460F-BC19-E1CE5A6A7B3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D31631-258F-4391-B101-0FB1FC50CFE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ED2ACB-F6EF-4B27-8E00-6FADFF68756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CC2DAC-A6D0-4659-8B94-71DDA7EC286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9989B1-0C74-4AAD-A938-C4DF6BF601A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6267F0-DA28-4F5B-ADB2-F4BA4944376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16D0A2-6CED-4FFD-93CB-4DA19E39F59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6C39AD-D7D1-4415-9DFA-64C50F499B2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7B5543-57DC-4244-AABE-7CDCE3A8601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EDC20D-FF28-4A75-8047-AAB57535723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284307-3DF2-4BEE-A74B-2552F5212BE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F241E8-FD38-4DE3-AB5C-5FE365299BF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A2ED57-6986-4913-9849-9584FA70468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497131-54EE-436D-A895-6C1E7960719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9D957F-83D2-4057-982F-766D18B7D66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7FB92E-AEB4-4371-9320-C18D4350D05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AE1DA6-BF4F-48CB-BA0B-B66397897CE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73B10F-BF76-42DB-A266-ED281A10964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C0E9DD-A298-4EE6-8DB1-63F8433AB8C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B733BB-EEA7-4148-95B1-B154AC2F83E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E42FEB-750D-49BA-8AE6-604066182C6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C0EE8E-BD15-4384-AFC5-F3179973496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06ACAD-9BC7-4EF4-A809-50C6CAD3837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87A709-1AB8-49BD-8497-1F9372204A1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5E79D1-2EE2-4FF1-A7FA-6C87A102711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C248B0-CBBF-434A-BC2C-D421BDAB756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7DFE15-73DB-498F-9073-BA7BEE30364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968C0A-C91E-4AD5-B299-3ACCD77A01D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DA8789-4504-4E56-B002-16590BFB48D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A11DEA-6C36-45CC-98AD-C9274C0C593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75F9CC-CE0F-48B1-A308-E54E0151FA9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CCF7E6-5D6A-42DE-8AA5-E318687C185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2DDDE6-9DB9-4095-8F32-0963BDB80D2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2136EA-D322-46C7-A15B-279294B64AA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893CD3-0B94-46FC-A8E5-73A703D0B0E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B63B94-8E57-4BE0-A68E-37A6CF33993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E32F56-2F1E-4B28-AF58-1153F2A8AF3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893F91-71F5-4718-8C62-33F1368144D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CA6C97-65D2-4CC9-B200-C190DF3D1DB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3640B2-65B3-4EA3-95A4-B12D46790E2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6E1135-4650-45E2-98E7-87DCF4F745A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BD433B-D796-42EB-B909-3C0C3F320A9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C4C936-02A0-4CE0-AAE8-7363E46C6BE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769A7B-264E-4DBE-BE17-FE9C3B0A1B8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5211A5-AE23-4099-AFEC-D285A2E016D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00F362-6941-4859-8DA9-2FBA458406C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94357B-0D5D-4777-8548-75B9E202340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9D9D2E-27BB-47F2-B763-D802A1737B8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C0733F-4309-4226-93B4-949AED04977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A3721C-8F22-4062-B38D-A9605FDF343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157CAD-A0B4-49C3-A92C-52173D639BB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D3CFB4-CB6D-4D54-BB38-5F12F0A3A8E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1C3795-E335-4FBB-84BA-2EE751C471E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69248C-636A-4A59-9715-DED0A7C81B5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53046C-B0E6-4B61-AA39-443914A2376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F58742-B523-4812-8D91-F4417BE4477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69A193-F25C-4D95-B445-FE265DD2FBE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C6C5EB-9290-4BCF-9A65-72E0C7F39D7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020D14-7933-4CEB-8055-793481B8B17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02349A-2984-49F9-8B40-884952A8AF2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18A629-8D4A-4B92-9DCF-C67DC1A8E99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58BB1A-4A71-4F91-9BE0-734E384639F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340723-10C4-4901-A7BF-B517A742597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A01477-6F64-49A3-B1DE-D08442BD04E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70D8AC-38B5-45F1-87D1-130014DAF79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B1742F-587C-45C7-AF40-681546EB622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B7582A-340F-4E23-B3DA-2FCFEFA9D25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7353A7-E8A8-4F10-B11B-BE20FC90760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3B482C-2D2C-413F-85EE-6B4B304356A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26F01C-D757-438A-8EAC-6610746CBF5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78B2EF-89C9-40D0-9957-F6178A81D7F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A97220-4402-4BC7-BA79-3F5F4C88888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CA2E5C-51E9-48BD-AB6C-A04391CBB99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5E0DC0-BDF6-4827-B86B-0C100433053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0EA638-C156-466E-8261-EAD6C077016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56B889-3B16-4053-B156-FA455E7532A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7D184F-FF39-4F2D-8434-2EBB5D31F0B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5C600E-39A9-47EC-B380-F073AFEB7C9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D876FD-0049-468B-ACC0-C6F2457D4B7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8EF9F7-EEE8-424F-B51C-578FAC320BD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22322B-CABF-436B-83D9-9322D01D03D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A21D3D-84DD-4ED5-92B4-0CB1A19E3EB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6D3FDA-9AE2-43EA-A776-5110AD6F180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5953CE-1AB8-49A0-A57A-106B5C5847C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4CAA3F-E505-4944-BD20-BE34EF822E1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7D739B-F359-411E-BDFD-D5B61237238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B4FFB2-757A-4326-89CB-22FED1871DC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A2199F-B662-4A2E-B7A5-A663E7A0909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8117FC-9C2D-4D23-9620-613958EDBD0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74E633-51A5-4636-AA9F-8F4352D80EA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02570B-7B86-4A57-B624-66A5C10169A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F7050A-6FB4-4344-A407-9D9AAE84F06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14FC1F-77B4-4FC2-B0B2-CDF95461298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39FFF4-8A72-49E9-B2A2-DDE6D490F85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985121-7C07-4A8E-A5E2-1390984A0A0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8C1F15-37C0-48BB-BDCA-ADD2C1B9082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A5FCB1-B71B-4FA2-BAE8-8E97B4165C3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2A995D-FE16-49BE-A8AA-E69E23381C6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410494-9E67-4651-B01C-564887B5E6E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010D42-86B2-4B4C-B809-74A25F8EFBA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EB5965-4EA3-4F0A-AD3C-77A69D71177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3604D8-89CB-48AC-B8AD-201B6AE083E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967CA9-F5F4-4286-B183-DEE8E1EE53E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0E28EB-392A-4DE6-B771-AA92C4FCE88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2B4B96-50BB-42F0-AB37-4987A79C722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ECAFA0-3B37-45F0-8A2A-E5E60F83713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0BBBCE-9D7D-4CD9-8AC4-95B185FD3AC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B9A857-4615-434B-A328-AEF826EB709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BECD77-AB62-4EBC-B5C6-A79D5CC064A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CBDAB3-19BB-432B-B04D-8AB2495F390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F78114-4331-46E3-930C-711129250EE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0E90A7-384E-4EEC-B648-644182CB4C9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EA2A44-2CA3-4775-A472-1184FC7A186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8ED29C-F267-4F7C-9EC3-9FA869054A6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7304AE-CB66-4756-9AA1-39868F620D1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531007-10FC-41B7-80E2-AE2A7722A09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0D8329-6938-4FD6-9296-FDAE0124F6D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BAA1A0-2BB5-4B36-A11D-92EC81CF2A0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B2AB70-C6F2-4740-8BB9-22C6790C094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12F117-5EEC-40D2-BDE2-9CBD769A792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1653D0-8C09-4319-8E63-05CE4D37A13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B83900-5698-4A1C-A673-F983CF2D881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2F5296-95E1-4046-BCDA-899B9F5606D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9C7DF9-C862-4AC6-99A5-07D0EA04913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CBF064-AA7B-4545-9DE3-6D985250741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9F875F-2F48-4FB9-853B-970FE04972F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7783D0-16C9-4E81-AD5B-1B2C335B4AB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6FDCB9-7072-4494-9E41-5ECBD28B6FA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7B9917-8F7C-4F01-931B-D2DC6C67E5A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5C7C9E-758A-4164-B1DC-DE7A626248A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8864A3-1044-424D-BB34-EC690F0BCFB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8839E5-2402-421A-88A9-47212D38393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A3A944-E6F6-41A3-B9C0-B4D6FFB6025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2F7E1B-0B8E-4C33-80E0-4E025DD0D2D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447AE8-F194-405C-8E56-6B2A36444F4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5434E2-26A7-4333-976B-177964BD056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FCFD8D-0176-4EAB-9858-17D7D777C1F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104532-44B3-4AEC-953D-9DBF6E21C7F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B54122-0F63-4FA8-B904-139D1A131E7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F025F5-C260-4B17-9EA0-8C0F9CA6143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881815-CE37-4930-B3A9-46F87060025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56A4F4-1AEF-468B-8615-F50D49CBFB5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AD6EF6-A530-4F8C-878C-BFDF9264893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60FCFE-AA94-4A20-98CB-E54B6C95DCC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0AEC66-7F45-4422-A87D-EA9F9EAAAA4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D7D856-EC70-4A73-A5FC-64E548BE1BE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D8A198-7328-432B-B78A-287E9E84997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DE5C28-1CAF-4914-91F6-940EA5658AC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ACD3D3-D1DC-4946-B6A6-F2290AB3BEE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54103B-4579-451D-802E-06419732C2C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8425ED-AAB5-4799-A034-CCB68952421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595C9B-50DA-42FD-9225-4F0B874D820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911C55-FD41-4893-9254-C2E0B7B4250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1253B3-6FD0-4E32-B23A-A85CB7D8F8D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A99534-EFA6-46BB-AC8A-25F9AD01755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0C90B6-DA5C-4634-B823-18C357D24BB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CF41D7-BAED-4613-843F-98699C527F3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BAEABB-7F18-423E-B326-01716CA0B10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C91A06-C051-4B39-A33E-C1FD3F689C1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96E186-DBCF-4554-BF62-5DEB5387858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04469C-8B82-4A46-ABD7-AAE73A1796F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ABE38A-F559-42E0-8642-FBDA144799B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C51D1B-B19A-47D0-9CF6-4A9B58CD63D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1300EC-0E19-42DE-93C8-2181347364C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8521C9-F191-4C4E-8DBE-3F1163C4247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5DA2AE-9BF1-47D9-9D6A-D9EAA742046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730FEA-72ED-4BA3-BC9C-46E9CC62D06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05CBC5-4F33-4599-B969-32BD8E9F965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89F688-A819-4EC3-B938-99A0A1E4DD9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2D8A77-A073-4681-B0BD-DCDEAC39F99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09D84B-7B5C-4F88-BD4A-9B6265F10ED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0C88D1-D71F-49A3-94A8-B4C0E94F76E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3D6FA2-24BA-4D97-9344-5497311D392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87503B-7BBB-45CA-8261-D11FED40AE3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7C55DC-97D6-45FC-9179-5292249013A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49F8BF-B7AC-4A82-B322-59E805BDA93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DA5207-6DD1-46B1-B62A-4B78E7D1E11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610574-F3B9-421B-9EA6-024F60232F2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A5A951-8319-4453-8388-FE6A2A09820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29983F-CCB9-4D3B-A8C0-1F1C02EDD86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31DA64-52A8-4816-97B4-A1A3B73D583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7D2F02-E8B3-4100-B579-6DAEDCFD9BE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231FA1-7D5D-4CA1-9C51-FCAA3AF5B3B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8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02E251-23B4-40FF-80D6-29A8D402E3B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80629E-3566-443B-954D-BBA4BE4F2E2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EF9644-7200-4236-92C1-D52FCB0E579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EADEBA-F71D-495F-9037-7AF9BD417AE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EDE767-5E67-4622-B061-E58EDC5A515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A47601-EB92-434A-BEC2-85A6CA2FABA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1F1A2A-B39E-434E-A379-33BB3703202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E497A0-9B15-4A35-AF75-6B02DC2496C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D70AC4-9B1D-4B2B-9B17-0064DDA502A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36CB34-3639-4B02-BE0E-4C0E91E9DFB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A8EC22-52E3-4961-B041-8DE0BBA2C13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F83EFF-54EE-4FA1-AC61-EF1159B837D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741057-6DE8-49E1-983E-CAD6CE4EE15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0F3AD6-A9E4-4223-AAF2-A6BAC92AFFB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06EA41-04C8-461D-823D-0AF599FAFE5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19572F-AD46-4EA9-BDF9-D0754DFB704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53C516-2F6B-476E-A9BD-7B26F35DE0A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6D1F63-64FF-472B-B538-1722250756A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105AEE-3C99-4BEF-A058-8A3B0466A11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C58C5F-0DE5-4748-AC9E-51513355CC8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1DD506-EB53-4F22-8410-D1AF0063C43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B6BE40-B7E6-4A7C-9442-AB6FB296E73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084990-03C1-4CB6-B138-9464EAAACD4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F0F909-F173-4DAE-9129-8303858DC93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658F3D-E21A-4466-A070-8EB19D627AA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2BA277-DBCB-483E-9792-CCC4BE545F3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0004E1-3BE5-447A-95B9-651C1FF5679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050929-B816-4783-AA0F-3B43194849C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0DD639-F275-4AB3-920A-02616EB88C3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1E5B8A-5DE2-4230-830B-DAF5FFDF66B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5930A3-6BCF-4BEB-914F-28C47F618FE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7FC021-69CF-4BC4-9B96-2D25E4BF203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3DCFD0-1CE4-47B6-BCFC-CFFB1320225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1CE876-7897-4933-A40B-CD03C36EEB0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C6188D-664C-4BD5-BF24-CD1647B36DA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8FEA14-63FD-4178-93E6-C094E1107FB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578C27-A69E-448E-9DE0-6202EA669E8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64048E-68D6-4F37-9689-9668B8BD8B9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51211F-09CF-4C2C-A714-DF137213D9F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30CBB2-580B-4D12-B12B-2CD49D14BE2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044933-69BA-49DB-8902-8A45F901C61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D8E653-60A5-4306-B670-4B13DFC6F23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147318-BA5F-451F-A3D2-2BB58496317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51A827-EBC1-4D5C-9A68-C08147AABA1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A3AC3C-8597-45EC-9CBB-7E2134B2EFB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2272B7-1FA5-430C-8BFB-62075E8A25D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B94500-D7C2-4A2B-B172-EACFDF7A6CE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FB7437-8700-49D4-BC95-4ECDE74B28B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E01A03-2111-4715-9531-BD735851245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56B4AB-D044-4770-B321-C3325AC5CC7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30EBFA-F8E3-4EB6-A46F-A8D6037A60C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4CCAAB-C721-4C29-91E6-E262B3AE876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D8F526-7B40-49D8-B985-28050A9E9D4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C27C5A-1D15-4379-ABB5-4C0855E1C22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DF67CE-FE53-45E7-8B67-106FDE7C990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67C9C2-969A-48D0-9342-223F301701F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10BDDB-6117-49B7-8B02-71E7F2306C8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E9F49F-A1DA-4262-A38A-3BEBF8A5189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B8BCFD-2BF2-42DE-8C77-68FF6E3027E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E5203B-9948-4C0D-9F14-4F484243A77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3239E0-C543-42A6-BD79-742DF264EF1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FE24D1-FA36-419A-84CF-2DF9F895511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00E329-DBD4-46FA-89FC-CD7AE6D888D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3F98A3-A126-486F-8D3D-DCAF1B47E9D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581B5A-7416-482F-824F-7705EF8FABD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DB2959-9858-4438-B472-8A15E9F9B2A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11807E-DBCD-4135-A208-BA57AC9728B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A80B0F-8CE1-4153-8299-96EB6D405E3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D11CB4-37C3-440B-B913-8D9B4E9A6AC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17CD0D-B104-4880-90C2-85E9A7DABEA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C50D3D-4A93-461A-B957-0CFFD87BC34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471AB2-2A83-4AD3-887A-55B20579EB3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4B42F7-4A06-4DF2-A09E-05B93B45673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3F05C0-40CF-4796-B72F-17F431A6A40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5D6A5F-3C95-423F-959B-B7091FEAAAC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B49A76-7459-43A7-A6D3-6F1A2EE82FA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05CAC6-0745-4B3F-BBF6-49B70DB468D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C0B159-2B80-4998-B115-95140DE8C6F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A85999-BC97-487A-8E2F-695C64D61DA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3CD7E9-2369-4E9E-A766-E2B2E249D4F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D5BB99-E08F-4CAD-83FE-A16A29DD880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37965E-F830-4356-9D7A-4966E7F33B0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9D579E-0D68-4122-97CF-80F2B83CF06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1DFD7A-33F2-494E-B4D7-574DAF7DBBC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8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83AEE3-26A8-43F7-8BC0-D3C25A2A05B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F148EC-C517-4F51-8FB1-C722068976C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3D3206-0190-4100-BBC4-B503D66F81A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AE4912-89C0-404C-BCD1-27CEBBE73B3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B39869-C484-47C7-BCF7-DA1B2CE2BB4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1B2DEE-F112-4137-945F-AFBBA44F46F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EAF9FD-968D-48EA-9BAF-76CB53B795F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195B59-F7AE-44D5-AADC-788C2FA48E9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0378F0-CD41-4824-AC5F-0A00BEF00D8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A43988-8DCC-457F-85DA-9943EA08C77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F32EFA-F484-4196-BABF-AE261475490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BA15C4-E94B-44AC-B580-38EF9DF544B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42098B-4938-4AC3-B72D-CCB94B0E9E6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C0F1A6-4CC6-41B3-9907-7488DE6E460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B54DDF-65D2-4987-A1AA-7952CB2F112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CB5022-964C-4EA2-85CE-AFA3280DC67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290D50-DCBC-4878-85C9-4800419F509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789DB8-A067-4E87-9F31-8F6455CEEB5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E11297-CD51-412D-B246-26D56E57988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9A9E51-DEB6-4E64-9BF4-4DBC87A55E3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09FB2E-DA30-4C85-A588-6561FDAAAC1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64A504-E041-46CB-BE61-D6E67ADBA58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3CB4BA-C6F9-4975-81FF-04524121BBF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8DB937-7FF3-4D65-A3E4-72B88652E1A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68BE08-EB3E-40F8-BF26-E1CF677D2A6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08F662-193E-4DAC-8706-BF5F44FD511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46725D-BB45-467A-8A36-C17737C5C50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DDFE92-0466-4A21-9982-DBA7C28A4FC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6E779B-F57C-4E06-BBB0-72DEB7EF48C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271797-ADE0-4A65-BFE6-87808CDE84A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29984C-57D9-4289-A593-B03CE9A80CC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A96912-F951-4751-9BFA-30D710421AF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9C8CCD-7961-42B1-AEE2-56A45496E84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3D9807-D804-4ABC-B3B4-0ED12B2A317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600EBA-E980-412C-953F-A6E8176CF96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CF61D0-57DB-4B5C-838F-533CC635356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6E129B-7400-48B4-AD87-E69DB869D13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5CF078-363B-449F-8C22-991D19DE870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60BDC8-2484-4E7D-8461-CAD89D3800F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84C306-BDB4-42A8-91D2-6EDA32861D1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BF5968-2857-41AB-8EBC-912D674DACA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AA5AAE-6FB7-46D7-9C68-88B16892886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7703D6-2AF6-4837-8FF7-215AA9383EC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EB6C8D-7B7B-41D2-93FF-011FA147753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1AF5F7-B372-4E8B-B0D9-B0FA6E571B4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580171-59BC-4E39-9AD2-C19581338B1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AFBC56-FB01-4B93-AD08-563C6370814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4CAD0A-876F-4DC2-8E59-65F795367FC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7DCFCE-9176-4FD7-A7F7-F8EDAB88A7A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311C35-D686-4BE4-92B2-F7626F4859E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4F38E0-0FDC-4B9F-B2DA-08C7A576773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AA3348-5410-44E7-9825-B8DE1EDE52A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25AE6F-9545-45BF-8931-A9FC20BD0D5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DF5BF6-1E65-4F8F-831A-E9CAFE3FFF3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6640C8-BDB7-4D0E-B76B-AADCA2509E3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02B032-EF8A-403C-BC78-5BD0AB2D7D7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9BAEBF-EAB5-411F-921E-9A2AE8227FD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2FFEA6-737C-46F1-A9E0-AE63ACB1AD3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1BE7A2-B687-4AA5-8F04-7203C8BA999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681C5C-07C5-4ACE-9A77-897FEB5143B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029689-603F-4407-A923-16F60B3E163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4BB0D2-63B2-492E-8A1F-D506D45E96B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BE6761-C0D9-4C27-99AF-D7EAC95883C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3463DB-B688-44F7-974D-4968D668297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4A24CB-FF29-4476-86AE-4E2DDABCD22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9A8C09-048E-46FB-A311-FC3C3E7EDA8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E02693-9504-4CC5-93E2-EF3EAE42C94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92073C-582E-4C6F-96C2-B4CB756C80E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5D5341-2B8C-4A82-B561-30112460B70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0A8160-A5E6-4CB2-AD0A-CC80BB9EA9E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19987A-7980-4F69-9995-A1772707DFE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F33475-1FC0-4618-8853-595367174C8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284124-7D13-4BCF-960C-9726F9A4E2C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DD12A9-019B-4EFE-9B8C-9CD6641636A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F95C8C-7E72-4867-80FB-DD3F657CAE5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CBCDB6-051F-42F4-9FCE-9739B2967D6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347887-1399-4F0E-B847-CB82B9C7B95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D87B6D-01C4-481E-ABCB-19DF87D8C61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0655C6-4625-448D-9E45-77E9DA79885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8859BB-944C-4B70-BF4C-2225623836E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E2B8BC-C9DC-40A9-8651-999821A236C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C3280B-4C37-4EF7-B7FD-A738AAC415B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7DA0CB-D789-44E0-BDA0-497B75407DF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592F5D-AC5B-4DFE-8BD0-4467A1883FB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6B3821-4D4F-446E-956B-35D572A68E7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F3725E-1C0D-4D68-8DBF-F5B9CE03D0D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029716-6EBD-4220-86AA-900FF1CC9DE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C8A655-C7F4-4992-A1D9-E462FDE7DCA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BC6A17-560D-4C11-8EA3-93E6E7BE570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098BFB-5D0D-40B7-999C-B3296F9F967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17311C-4DBA-4E17-88B3-22F78B0FCCF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CF7FB8-9BF7-43CC-BE2C-8F8286BF147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092017-79B9-4917-B1F0-62786FCFCFB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A60C84-91A9-4A53-8BF9-2F51E7AB893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404070-9CC2-44B6-8754-D6DE0AEE455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976BAE-9CD4-4528-B1E1-45616CE111A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4AE284-F9A6-4EF4-8E18-E6D33257892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73DA2D-C4ED-415D-9B33-32AA4635912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1A59D1-DCB1-4E1C-8052-45B36A6E756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4A001A-8D60-43F9-9392-A78502E09A9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885C01-9FAF-475B-84D3-83327AF1535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A1050C-F138-4F15-B5AB-7BA72B88124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7B44A4-3A4A-45ED-A0B5-46414C67579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58B5E0-3F5F-4124-8CB3-F71FAADE752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55AB64-31FA-4A94-94A5-00CBECC0D1C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64225F-06E3-49AC-8245-634F4113E09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66BDDF-1E4E-4F30-AB78-51352989F3A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AEDDA6-775F-4F66-8656-FBD9B9BBB4A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EBDADE-2E9E-40BF-9519-9475A29DC24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62432C-4976-4C55-8118-8F23005C5F7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EDBF0F-1541-4780-832C-13414144BF5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9F7721-1C3D-45D7-9A9E-FE168D0F011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A345E6-EC9A-41D1-A3F4-0CBF6CFB718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AB3992-7AEB-4C2A-AE50-3619987C59B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250DE7-FF0D-4211-A44B-7C013E304D7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0A3A8E-0F42-40D0-AD01-6D7D1E39433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538949-FA2F-4F56-B9D9-ADD5F137FE9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E98290-56F5-4832-8B9C-6FD8347CBAD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8CD6DE-5176-4228-A80B-A4109E0F31D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513BCA-4F3E-4BC7-BB22-2338EE47E02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9D7E3B-6265-4435-956E-83B6BA0F263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2CE428-72C3-4AD7-A4A2-9EA66F6BD72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31576F-29B2-4DA2-99F8-47976998AEB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2224FE-1847-42E8-83F2-9AAD1E43547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24340F-C3A5-42AF-9EE5-22CD66092D6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6B697C-E343-425E-88E4-7725423501A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C743E2-18B6-4AAE-86AA-548A8F3CE57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A92F7F-05D1-4AF2-B640-ECF8AC1FBF7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08EC0A-5EAE-4877-B346-63695FE41D1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888E47-C1B6-4FBB-8292-0236F6E6895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154901-22E4-48A8-BE0D-75592FC3026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EDC109-888B-4D7A-A13A-C833FD3105F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C5DF26-F482-49D9-8E72-0259F8F3A67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620920-AA82-416D-A9EA-C51C0C57790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FF4522-7BFB-4BF0-BC0F-78BF6777BF5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01B992-E011-48FD-9D45-CA58DD9DCB4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3DF242-5244-4662-801B-484EEDAE5A9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B85844-2DB9-4F14-8FA1-DDA02A2BD67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F054D7-05EC-480A-A72F-CEAF4A3CA34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CD7111-2451-4854-B31B-CB6E5E050A4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90AA60-5A8C-41A6-BC30-C50AC54AD4F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6C4E50-7FEB-4EBE-B92A-0DD4BEB64DA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E86DCA-CBF1-4ED1-9E54-BD2AE8BAA27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D820EF-CC06-40C5-A95D-9AE2A66DC7D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E88E2C-B745-4300-BB70-41B94CB39DE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B9C518-F865-4BA9-A18D-B311502A703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BB085C-407E-4CB3-A0DB-08968241D93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28665F-304B-416C-BB6A-C607BAE6829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5114C0-3BAA-4282-AEC0-55535EC2242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D06A5D-A271-4FDF-9E1A-B2A9B107E84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8391F1-3378-491C-8EA7-A6CC01D3871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D8FD1A-3479-4C34-A6BC-A1082C0CD7B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447CF3-A62B-4261-9A2A-A638AA0D824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A53B9A-1A01-472E-A9B0-9D680FD06EF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DA1118-05F1-4021-A72E-13BC242B7D3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EAB7E7-DA0D-4AEF-A128-FFF3CD33FF1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5BAD2F-3DCE-45FD-A1ED-98E1D0D0197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33E3E7-96B7-46DD-9DA4-96FE398391D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FE4572-A201-4F4B-84DC-95DDECC6A54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1E924D-2DBA-48B8-AFA6-F6B332E8C48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122E3E-84E7-474D-830B-4C58894463E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F1596C-59BD-495B-BE16-4002D8BF219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E7B9CC-8DDE-4245-8890-90293257EE5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16B46B-2E64-41E6-ADEC-A6E0482D74C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2D24CE-242C-495F-B57A-8289614C45F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789193-5A7B-49DD-B667-3969E15720C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35FE88-0C9A-4B1D-8628-DB9D3B70C2A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499A86-3396-4217-859D-35D8D3D078B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F629C6-6477-4819-AD80-D495EBF30B1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6133B8-EADA-4A19-80BE-0D890F22BEE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72C147-49D2-4C74-9F4D-02DC6561798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845969-6E4C-4E5B-B1C3-DF032B9D06B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EBA3EA-DA80-492B-A306-AB30655B9DE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3465AD-2C33-489E-87F3-7EEEA796507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A15121-507E-448B-8C51-BA01016FCC7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3C212F-969B-4015-A30C-FB95E0997B3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273901-32B5-453F-B19B-0FC5F820921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7E14E3-3639-4759-B906-A3731D5D343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D88599-24CB-4ED8-B067-F69969B60F2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E9E33D-1DC2-44BE-A338-A59033DD376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3D22E1-3EA1-4540-A482-2F46664ECF9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B7474E-0BB0-46D5-9E10-8E388DBC637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0A35CA-3716-4898-AC20-19BE7E3E817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0F2052-0C78-4FC3-B5B2-BFE4E143E83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BF1F84-696C-447E-AFA8-8B408E3959C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012970-0F6E-4119-80C5-24F623C3645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7DA9ED-D691-4235-BC86-BF31337616B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ACC3CD-8F43-4C8B-B4BC-2234538E2AB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17E319-3747-4260-AC73-DAF3111CEE7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883613-90EE-4FA7-86A9-31A8AB7F1B2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D1F245-7406-4D54-BD73-5C7030B65CD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467EFC-DBB2-4AFC-88CA-A1D46094051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255E4C-86CC-460C-A1B5-6F9727CB779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969682-2CB4-4B1B-856A-85271486A16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A3B6A0-9CC9-4683-AB77-E7056E826E7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262B04-C8B5-47DC-9441-7DD6E3FE577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D282E2-B581-472F-9B67-EF101601DA0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F9AD4E-2AFC-4C9C-9081-7E49484D65A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EBB803-EDD5-4515-9213-5ADB98DC124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38318D-7585-4671-A9DE-22A72605D5C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357C1E-4B97-4D22-A4FC-AE174337B17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70B067-4C74-47AF-97D9-0E533CEBC40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7D7B4B-9DAA-4B1E-9ED6-4A382FA9492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AEBFBB-8C9C-4596-9360-6D9AE59DB08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C4048F-110B-4FCA-957B-258C993FE4E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01C30E-831D-46F3-9444-83BE1CB1456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14CD7A-B963-453F-81A7-2BEB70C60F0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625C3E-7E45-419F-A118-1D90713EA90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D2CBE0-C0B5-4212-8F4B-2A3EE6510EB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5A5AFF-CBAD-4814-802D-50F3835F932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360873-5030-4286-80F5-7D1EAE1BEBF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45B5BA-C733-47DC-AE24-CB36EC26A24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3BCA08-14F6-4583-A0A2-442C74678E4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837B00-FD4A-4705-AD93-7528B6382B3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795EA8-E9C1-4C7E-82F5-34FC8429C03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30443E-40E1-488A-BC0C-CD2E3FCA06D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8740B1-A026-4057-BD5C-AFB82E3219E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DB5DB9-4E2F-4B68-9EEB-7B81EE6C28C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A30875-1F56-432F-9C94-E84CC717216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079AF7-1FB2-48F7-BC3E-732C53F8C5F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318156-48BD-4F1F-833C-D47DEAF01A8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48B77C-0463-4D90-AAE6-309B9EDAFB8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78F823-E350-48B5-B916-F640A9D4207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AD8E7C-2191-4E6A-9BB3-B12B7C4BCDA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A0CAF6-9B8B-48F6-A97C-AA9857BE56F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305FB6-46A5-4E30-AE2B-A3674E775E1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C7690A-93C7-41A9-BE3B-AB2940D415C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092E95-43BE-4596-9CFD-CB662B6B548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91F893-2447-43C9-8523-5D4AFC73F77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754D60-E989-4FCC-A597-8C55347EE0A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B83E2D-43E4-412D-AA28-E8B90CD48D1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D59C61-F142-4E3C-A646-6D377BB9BC1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A976BC-B67C-4F0C-BE37-FD0400EEFEA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19FE4D-86DA-4041-AE5D-666FBC4F384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1F8014-2FF2-42C4-A1BB-859179A7B37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9437DB-C6E2-4069-982F-4CA9D95DCE2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DD5CE6-3FE2-4999-86AB-3A4FA8F6B3E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448A6F-356A-4DEA-915A-D9D2F1F00B0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55029A-D749-4D1A-B6B9-005197586F7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571EF1-5B4B-4E71-B293-A154EB83A3B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9B9ECA-B45D-42FA-A8CE-BE27486F3E4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C1F4A9-F2F4-403C-BA1B-6BB0A93F33C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BD3B1A-4FD1-49B0-B571-A65FE5C1CBE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064F31-7968-437A-A709-6573D92C59A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7CEDF9-F877-4548-9642-BAE775A4B28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50D41E-BAA0-47F7-B686-A7F2F699436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9E6435-6682-41B5-8DF5-9F1F924580E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33B9BC-6900-4E48-9AE4-947950AFE8C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AFF565-03E8-4992-9D70-FFEFDA11EB6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4D8453-0B39-4DED-A1E0-F5C72BFB0FF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2F8BD8-FBCF-4E87-B8EA-38463DC4649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B4E98E-4FD1-4709-874D-A1FF24559A2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506D28-8C39-4D87-90EC-D86059F5CDD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6DACEF-A626-4A2F-A4BE-B2B638F4FC6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25B24F-5831-4E08-874B-ACDEFBA7C74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7A8A27-A56D-48B6-972C-BDF073286C1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22F2B6-E887-43C8-A2E7-643A37D31E8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BA86B1-B579-4A7E-A5D3-79163A9A0A0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26073C-B5F7-4562-8368-2EF695F97AB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A9FDF7-FC96-4A12-9801-6AA5C83EA6A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8881B6-1730-446D-9000-2996DAB4D52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E63921-5C0D-43F8-B20F-E39D5F0655F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58316B-A557-421E-8DC1-849CF44A51D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FA6938-2612-4802-9437-D1BABD30631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21AFC4-DA25-4C66-A7F9-0ACBA3EB073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555985-A31F-4189-AA81-5CAEF94210B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2AA499-5719-4FCF-9743-04F0BDC6FA7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39F00B-47FC-4CD2-9F66-65ED051BBE2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E1C1B8-2BAC-4BE0-991A-82D0A095DBC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EBFFE2-7BC9-479F-B9E8-C81F4398EB2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25CF75-D738-46DE-981E-CECB0C3FE26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C81FB7-0EBB-4537-9C09-A1AC5C86D0D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CC0DEF-ADEC-457F-906C-F9F750CECE2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ED8A15-5DC6-41EE-A9DA-96B0E06E7BA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1527C6-7C6A-4F4F-AB3E-EF1B15E90DF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4360AA-1941-44BF-95BF-9A3CDEBB911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4CF287-8C2E-405E-8A84-324131438F9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37FDD1-7E0E-40E1-BF7A-5DF26EBDED8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30569B-118E-49A4-9B1E-9F97B376CC5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8BBB18-B018-4731-8CB0-620F6A4DDBC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662F94-CEED-4AF7-855D-A78EE094792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D4B91D-F4F9-465A-8B67-9470C63E4F3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A5DAF9-1175-468B-BF87-45A21C10630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A77064-26E4-46A0-9391-C7882954385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ECB1EC-8129-4F18-AFE4-BD460164F28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7D54BC-DB10-4A9F-8BB2-AF64D1A6E84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803B38-990B-4851-ABFF-363B2941673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ABEC9C-292C-4990-A7B5-C2DCF72F1BA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DBB7A2-CDF9-45B6-8885-8ACBF335CB7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F67BDE-60C0-41FB-951E-1A2CB1548E8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70F294-5242-41FD-A828-61EF35D5FB3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84D406-367C-4BBD-8D99-DB6AA62056C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66647E-9EE6-4FBB-8753-6DD25C8C7E4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290B38-3E87-4A2F-B9F1-AA1B92A68F9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7E15F9-0E27-4AC4-AAAD-1003C40300B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F56761-657E-4FEF-A085-2B8DECFCCD2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37CF49-1F3C-487D-91B4-C600F68CC3E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175236-8E19-4649-95F4-555D832C254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15C399-DECA-479E-A497-39DD1E04BAE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530105-78B9-491D-9034-6F08130FF91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1ABC1A-92CC-4A11-9613-EB291F31CFC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6D6B8B-C64B-4AB4-89DB-2E75BE71C90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0B9479-5DB5-4411-A63C-7C722C6D8C3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0B460F-5D8A-484C-8CBC-5C57C9E026B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B76A96-7D03-42DE-A466-23FE0373946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B790B7-FCDC-4E92-847E-A9047BD850F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5CBDF2-3F01-4CC2-AD6C-041AD075D0A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236F2E-3E40-46D4-A717-5F406EDB73A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5AAC49-8C57-4C7B-BBDF-8F93BBD210E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8A31BE-A7F6-4A52-8864-DFDB952D70A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E93BD3-64B1-41BE-8B38-0B4A4F0F8CE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62138B-2CB8-4A67-8B2E-CCDD30B7A94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BFEA2B-DC15-4D0D-94FA-5ECD315CD10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F2116B-87E7-4762-ABE1-C24142C8BBD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3B4063-1085-4A08-8832-4A5433390BD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849E78-37FB-4E5E-BDE3-0A856570234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B6167D-0BE0-43A3-97B0-90816B3E7D0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6F0A11-5FD1-4C42-9C4A-220E475A669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7F9E11-051D-4321-B0A2-4A1727DA520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D7BA5D-09BA-4FA1-B074-C0C662465C4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5FB5B9-3260-4F06-88B0-E07797139C2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194C3C-822B-40DD-AFB1-E6CB6DA1147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569ACB-2E3A-4D84-BD7C-7124945AF77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12D1C9-C0E9-4A58-8DB6-336D0DF1CB7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D4BB00-D5B8-4A5C-A0F8-AB9B8FAF415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78E019-AB3E-493F-840F-40BA1516206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3C9FDC-939F-42D9-8831-1003EACC9FD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7CE6C5-65A3-4044-8E8C-FEB8E9145CA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BDAAE1-E544-48F5-AAAF-9BA448AFB52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7A60F3-A633-4C19-8999-DD442783012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729D53-255C-44D3-AAFE-D87AEF37BC8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8C1EF0-8D7C-465F-BE02-AE85590FBD9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614741-84E1-4E02-9171-52DC725665D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D8BBA1-3062-44DA-93B7-A4AB5E270E0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C107B5-3E07-4353-8835-84D9F16CCC8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6F5A0A-526A-4416-95C1-D67669B2AF9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AA5C92-045E-46E1-B790-D9C0FED2976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B797F9-5EB4-4843-910F-51331BE647A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03069E-62F4-4FE0-886E-D8784664270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584625-82C5-4858-BD13-B118B83B595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92BC4E-ACDA-4832-818A-406EE582544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1B0DA2-9ED4-4DCD-B803-C9D3E90379A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7CF8BB-FE42-42B7-AB65-2BDF385DDBA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44F175-2207-4207-910D-C0155E5E164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2C8C4D-BCB4-426C-8DF1-1E172FB4BF2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C6FD2A-1019-4BE1-B6B7-E3BF8CA7D54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3D27FF-B408-492D-9196-8920595E38F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D1CF48-E3F5-466F-A577-ACB28172072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6EB6D1-5755-4076-B724-1F5D6E94115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2C3E54-F0A3-42BE-860E-8BF97CD04CE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90024A-B478-44A8-AB56-4AAD1D8BAB3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A55B1F-776B-4193-ABD6-74F31312DF3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F0E48B-86BB-42DF-ABA8-986363E3AB3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839D66-EF47-4413-A329-16BCB2187FE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036CB0-7528-4DDD-A453-BCA4F9B17FC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97B2E3-D242-49B2-B444-F65A523AAEF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80003F-D5A4-4731-BF28-315DD9289D2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2109D4-C2ED-4C80-BB66-9D774B00A09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B5896B-DB09-446C-8E1B-58A807E820F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BE6F86-F846-4F94-A859-CFBA57C819C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C4616E-8A92-4887-BB1D-A90F3B43D3E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0DB292-12FE-4D6A-960B-B291E0A279B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DA0357-6F59-40E2-BEF2-49E1416B6A7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5A5673-75CE-4D03-B5F6-1C37734BCA1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3B6529-D683-4106-A6ED-2182D845E6D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FE6F12-AD51-4D61-B8A0-9FA9C61915B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1A9863-0FD4-4E1E-8823-C12600F4432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020E6F-DA60-4D5E-9E7A-DE8CA8EBD7F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978A2E-407C-4C66-91E6-9FC1EE8140B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352380-8101-4190-B50F-1E9B4A9B1B6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5CB780-FE1C-4FB5-B6AA-BC1DE10DB95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C31FD6-FA14-4628-A27D-6B72DA24952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29742D-28E6-42EC-B61E-75BACF8BBDB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883BC7-CD8E-4DC0-BAF6-CF8194B8F65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493F32-DBD9-4022-8364-C8F67D2501A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0DB06D-2B6C-40A3-837B-1C2288F3407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BE4C2E-2D77-4133-95D6-2827D04B635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215DD2-03B5-4A8B-9123-11A6F10F4D1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7B2917-AB82-4CD1-A4EC-7EF2044EA62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0A80B7-9E8F-4E1E-B394-72F4ED243E5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921C88-048D-424F-A1DE-0262EC6EBD6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6E6186-D8CA-432B-BB79-E1B31CA4865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E961F1-F65A-478E-BE8D-E185E8DE835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43E84E-70CE-4967-B530-68641C12438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F5DEBA-F78B-4874-8236-C69F64B1942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484B61-9C2C-4036-93DA-3E30720AFEF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FB9B0F-CB6B-4A45-AC71-F4B02711A19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0655CA-70D7-4231-8DD4-DC87208CCCC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1812F0-50F7-4D99-9816-4A028AA992F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3B78AB-8C0C-42A0-808E-F6FCB7A12C8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9205CD-86CE-42BF-9770-578D3D87377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20E8C3-8261-492D-88C1-B3D2C09D174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BFFE4B-E9B2-4DCD-9322-8FC0CAD0ECB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13C80E-E147-46FA-A505-9481EE5CC15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D05DB1-D9C7-4E1A-A71A-94C3155ED9A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EE6661-DCDB-4B71-BAF1-4C7428DBC10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FAAE1B-97EA-4D25-83EB-4A2A34A0859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6FD7C9-3110-4360-B966-2A895E79634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B1BBB4-7410-42B5-9E91-8F2A8D7680D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B4636E-8B63-4CFF-A251-B6EC258D0D4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CCC512-6696-4174-9492-B228FCBA990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884835-6C45-4E6A-A1CD-B42F82D0C00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C77645-AA8E-4ECC-8E17-74620421580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9C84BF-B809-4801-8451-E134671D7DB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701535-74B8-4308-B67B-D8219328EFE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4304F0-C22B-4423-B0A6-F34E4CFE3BA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25F54A-7423-4753-AC10-89FC579F5E3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2BFB94-D523-4A6E-98E0-951B4BFDB6A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821334-D76C-4FED-BC43-47B63F44A1E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BC300B-5ABB-4EDC-9553-F4426FA52D6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669644-B79B-424E-9AA1-4505640C13E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0D9621-02DF-4BA7-95E3-F571F697982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698D84-1474-432D-96FB-6F2A477D3A8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9C21DE-68B9-422C-82C8-5BF827263C0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2986FF-3941-4E88-9750-1D7DAAF323C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A161BB-AC18-4701-A31D-00A7686607B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ADB69B-CFE5-41A7-A50B-DFEDB0887BD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B2747B-003D-4AED-86C0-2F90EFB488C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0F1F32-53F6-46F2-BBAF-6E8BA227BB1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62F928-0B56-4911-847F-FACCE13BD44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8ED0F7-327B-42A0-A3F8-D04305D1AF0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700CB0-D73A-4CE4-BCDC-7DC26517A90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0D20BC-F1D4-46AF-B589-0D285A32C60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51DFBB-EADF-4BC4-ABBF-12BA36FD474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C2622B-FA46-4FFC-A7EA-D726F576E20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F14853-7242-44DE-949F-123AAE609FA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02ADDA-EB68-44D1-8B96-5CA04BEEF76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2FBCB9-3D96-45CB-ACC0-FC056AA67D1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A355E8-45E1-47E6-98A6-E77B23F520B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CC43C4-AE23-4332-9D74-5C01F4F3876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3E3754-F664-4CB3-9983-3E07B73EA1B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79BA62-FDFF-48BC-ACE5-E53BE647B81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7E3FFD-93A4-4740-994D-D96F85303C9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E5E826-ED40-4026-89F3-31EFA0115EA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08717D-1C77-48A6-A90D-67FB9A6EF95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552531-AC56-4270-BE78-5671838FD59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16F56F-2769-41E8-BEF8-E813FB4474C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35B0A3-C785-4EC4-9B5F-FF1B22C17EE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3AC772-CFB1-42FF-B366-01F09C9258B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6F2A11-00EA-4643-9B6E-87F0D0EEFE4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503975-4703-4171-8EA6-85B0EAB2AC6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0E625B-5F70-4C37-9C42-70BC654C62D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7E2A94-6485-4BD1-99E5-B0468AC8F09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4B031B-9A75-454E-94B0-17230BAA704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61692A-258E-45C8-95E2-4ABCD3CE541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02D974-5396-4D5E-A493-A76A4FC5B14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22EDEA-44CC-402A-B628-9B749DD8F55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E8B13D-FCC0-409C-B84B-A1F447CAF06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E4EAC6-C737-4D7D-B2A5-043E91B33AB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C03824-B69B-4764-AC68-D3CC9D555EF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2598E5-7F0A-49C0-9A7F-140E9990C7A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CB0448-B59A-477D-AC4E-B871A54A89E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DCC085-53E6-4199-A667-800A5A278FC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90C4E8-29ED-40E9-ACC1-3FDBBF851C9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5A60D4-ECBD-4B57-A702-134314F7786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B9116B-63FE-422B-9630-E6A5FE08CDC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6DA5A2-86DA-4FAD-874D-EF9240CABDB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195EE0-C4B2-44E7-B6F3-70A5D7B1298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279115-7D39-4A15-8487-29F1510EC9C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111EB2-6DF1-4B92-9A68-7BE93BFB918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522422-C482-43CE-8D14-19794802393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4C8B6B-0F63-421F-A89A-8DF66CE0967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14EAFF-78AB-4120-A012-2FC9C29FC31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</xdr:row>
      <xdr:rowOff>99860</xdr:rowOff>
    </xdr:from>
    <xdr:ext cx="304800" cy="304800"/>
    <xdr:sp macro="" textlink="">
      <xdr:nvSpPr>
        <xdr:cNvPr id="9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E8C273-31D4-4C9B-BBE0-20A868D4218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4333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33ABA9-139B-477D-A6F7-D487372872B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085FEF-EB30-48B9-ACFF-FC1B6869C8A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380BC8-585D-48BC-BCD6-E9A2B039383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EC6653-418F-4891-99C5-F64FDDFDC40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6AB48C-931E-4959-B89F-29EB823C033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FE725F-5D08-4A3C-B456-FB44CBF2760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42D52A-5763-4DB3-91D7-6CC02774F08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07A00F-69B0-43BD-AD76-CAE945CD07D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20D8CA-2F5B-4A1C-B370-51999415AA8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14DB5C-2A36-4A96-A032-99B01F401B9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38A82D-560C-4306-B745-D8342816A3B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156807-D041-43F2-86BB-48802267644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62D031-D2C8-4E79-818C-9704FEF4AC0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CFF71E-95E0-4C83-AD5C-4E84D264581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DE1515-090E-4F44-8C89-2E14F1FC78A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25112A-B568-487B-AC2A-6E44AA3832A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5C867E-5E64-4079-AD5B-16FD63EA132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807263-617C-4A78-A0EE-3C79C8B40BD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BA9976-91EE-4055-A6F9-98003177E39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A64D4E-889A-4923-86B4-B94FCD8FD52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D51559-F599-4405-A3B3-5008D80F586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4F56B2-E5EC-4415-938A-B7341A85E3D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2BA872-01C1-4CAF-8273-995530563D4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125876-B9CC-4365-A73B-89D60F4AF98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8C48DB-79DF-421E-BAC5-EB4A982BCB5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F4C08C-F933-452E-B667-17024F499A8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5EAC0A-7D86-4099-9F8E-59175E8DC3C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AC3540-74B6-4641-BB65-AC6DCF925AD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7C63C6-BCDF-4787-8A3E-98BB851CBF0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995424-A4AF-44F6-8908-B3E6F4FAC1E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AFF28C-78BB-454D-894E-332CBAC43CC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589D36-2FB3-48E3-BDF0-C8E4FB1368D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D72AFD-868E-41DD-BB84-0AC49B8CEBA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7DB81C-3F89-430A-B40A-38951B7452A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5DD2F8-471E-4D63-8D21-460276D9D0A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B1F000-2C5F-4DC9-9EDD-177D1491244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0892C0-A129-42BD-A193-A533D165D3A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351A73-A06D-45C8-926B-422F949023D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99AD56-2F26-4FBB-B8A0-DE8F60C4DDB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7017D7-49C5-44B0-A944-9FC700999E9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4CEA76-F2A5-4255-B294-AC8E079B485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35D30D-203F-4726-8CDA-0FCAF2FAF4E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A938B2-D713-4FE6-B9E4-412971BCA45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1E2F7A-5F95-4764-A6F5-B8B80BDC745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29E16C-80EE-4E54-B9CB-0F4A4FCF2A4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37F293-372A-4FC3-A3BD-4BD15B57BDC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A9C50F-C24D-4F7A-B885-4D1DDBA56E1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ABFA39-AFF6-4658-9679-0057C28FE8E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9E7AE9-17DB-4F73-80BD-04831A7377A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9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5F3E67-D76B-4EFF-BA89-C5482FBE7A4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866399-DB41-40DC-9D89-34544ED7C6C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4EBE37-F281-4495-AC54-88CD3D408DA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B01429-CAE1-4BF5-BBF4-AB4E6358953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B19232-F20F-422C-878C-70A1076F749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9A22D7-B724-4E3B-B289-A45ED675ABF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9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7142FE-33C5-4FF0-87C1-D493A4CAF22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FD3C66-BFC3-4207-9D82-2E1FE864B0F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C8823D-6896-4A44-A8A4-4F0865EBDDC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AC78B7-852D-49CD-904C-0D93B1E86E7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E68022-F2D0-4101-ACCB-E3E2C09D061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D32DFD-CC9F-4D63-99DC-2811E8464C2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BF8C02-F550-4B69-84C0-768DD552BE8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1F8AED-839A-4D97-B5F5-B3C5A59239E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141AFD-44E0-4727-8649-B61C3FCA0E9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316CF2-2578-4C1B-8B8D-D67B226E39A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A1F26D-4A82-4526-B421-A387610EFBE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E4D363-CE90-4CF8-82BE-493A8AED756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1B6B69-6F80-42BB-AAE9-60727F25D84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819B06-7C31-4BCA-823C-F0B7751F35F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22A5CF-B573-46D2-A91D-70CD7138166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6FDA50-9BEA-4042-A111-4922569729A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768A01-D7B2-4D33-90EB-6275AEB47F6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CFFBA5-6B64-4F0C-A1F0-9F8710A091C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CB541D-64F2-45D3-AA18-98671B25629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2EC9B3-068B-484A-8648-F9CFB324571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AB3540-2C96-49AB-A5E4-191CEC1F75D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9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9328A4-8F5E-44DC-B02B-6BF0F8ED41C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A1B05E-6B55-4B3B-BC09-3B7A002CA88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A820A7-94D7-4C6D-BED2-77EB0F07D40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21531F-BF32-4725-A579-E5DB0B027B1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E47377-41C4-4CC8-BFC3-3C7E5BAB9F3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916DD9-71FA-4581-A9D1-F98007D453F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9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B45F24-C4EE-44D6-99A5-945AA7A6B85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15104F-B849-4D35-81D9-C2233538813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8CE0B2-75D4-4C69-8834-F6900938EF4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2AE605-7DCB-4014-BF49-7309418E817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BF2091-9013-4B8E-98BB-E35D614815E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A3E570-9542-4302-A973-1555F2DA967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6BE382-B501-4B08-A044-B7FA083B7CC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97F1CA-59D7-49E4-B533-276B569A8D4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2A3639-BE14-40F3-B16D-CB759D413F3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AD3327-E198-42CA-ABBC-61F597D3E14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CE735F-BFAE-4B3A-BE6E-9061C7CD11B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E7031C-1B8A-406A-927C-B389FBD47B5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9FBECC-E09D-410F-9296-40786EFC252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AD2457-BF33-4ED7-8524-BBAD85F2548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C30803-1907-4130-AF68-0B63686533C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5CAA10-E91D-4EB1-B1F5-CED70BEAD22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806206-0354-4259-8D3A-161109AB749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CFF059-9C5E-4DA7-B76B-2A4CC628559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6A1FE0-868D-4B18-B2CF-17AB55868FE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F5C722-1181-4E0B-AE35-1DEAAA9A8F9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BC380E-83FC-4815-9CDA-C62E4C6C608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7EB789-3D2F-4283-9218-66E65E84FBA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23D71D-8BFD-4A95-BF6D-26692BAE3FD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933128-D4D0-4FA1-B8DE-2C65CAAAA6D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498313-97D9-4A0F-9BBB-61755F49E60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F8E935-C890-4673-AB37-4973F492752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D0BF14-8FAF-4C7F-AC5E-07488A11E9A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73C94F-30DA-4664-A19D-5EF9654A114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B96930-0EE4-48F3-8AC2-5AF85406AF9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9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ACC199-29A4-48AF-A7D3-34A43231FD4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AEC9F1-2691-4DA4-9554-F34DBE8C745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A3CB89-1A8C-4A82-B0FA-82943906CDB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B63A6B-0E7F-48AC-9BBC-6B6A1FCA14F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699150-7D56-4640-A188-BFBCA0F18A9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384731-A90A-4EEC-9575-A5FB8131F8B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9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7516D6-7B2E-4F73-A5AB-6EE0EBCDA62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730C2C-D15F-43E0-B060-B44253BAEB1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3C202D-2A66-4579-8B83-E19B7EC88CD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F08646-0B68-448B-A4F3-864C843EB76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45D7C2-3B3E-4BA2-AF45-266588C1449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C226F9-B20E-4A11-9966-3DB6BF45785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13BDFA-169A-4FEA-AF91-5CDBC0026A8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C34E6E-7547-4322-8345-16CE76A2836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CA22CA-4C26-4765-A0C1-359BE76AB33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3ECD7A-BE75-4F79-8B1A-9FF8A9A5008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6CB4D6-AEAD-4E47-A94B-4E4A423E89E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9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91FA45-D03B-47ED-8531-AE68CDB7E2B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A54397-CCC7-485C-8CD7-D947EB6E205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DAFE91-FE13-4165-9FA8-CD4F2E542A5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E03A6A-4848-485A-8FB0-C2BA5C48B1D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5AE4DE-17FD-459A-990A-203D131C570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8657E0-C9BB-4039-A0CC-A0A7F94496C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3C43A9-A9A3-49E4-B995-9506E82B896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4279DB-987E-4911-9D31-ABE6B93A05A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8D9F41-D523-4435-9733-EB8504E6F97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DD91D7-1C3C-4B50-AF55-520C0850248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AA5F61-CC13-49F2-8C8D-86DB88249E1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515E5C-97C5-434B-BA25-907C9DFB1B2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1FF80C-9BFF-44C3-923E-A36FE0423D5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1CA087-A342-4C10-9F77-17F5D4EA70D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478C83-159B-49A9-96B2-187AB70B33D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E4B562-A7F8-4A16-B41C-2D24E34ACF8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069403-20B7-4587-92B0-E49D9B0200E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F37E01-E6D6-4E93-8D60-3FCE5CEEE8E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A2196A-B11C-434B-992C-87A3B765D12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9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8CC484-94DF-4609-B2BD-4154223F3E3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33294F-C8C9-4F49-9365-A71957F8295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C752CA-4301-4166-8730-45911A4B04C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396EF8-F966-47F5-90BA-32085ADF037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42C7C2-1A7F-43A7-9A0A-98E3A27ED08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48D514-EBB6-4684-AEC9-098D0157C91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9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E2A8C3-20DC-4B0C-876A-E51BD03D93C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501FBB-A0F0-4A69-AD7B-23C10308698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E16112-E2F2-4C51-998D-29CC5B86C8E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D0E195-D94E-44E3-A024-C1D078CA247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2507DB-6B66-4528-BB28-A48AE1E1524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0E53D5-7BAB-4935-A29F-751A372A770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E2A7C3-1E05-419F-A775-1D1042F62C7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6E9F73-CBBC-4D4F-95A4-09A23008B7B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BDB656-0272-4BB4-8FE3-B0031ED11F1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146A2B-61C8-4644-9F3E-2C738F8FDDF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D0933F-EEC1-4580-B225-D37EAC1C1D6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9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FCBC31-01C7-4685-96D0-EE4287238C9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7B0D61-269C-448F-B8C9-8EDBB64D6D9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7F4992-800F-497C-B3BD-325D5D9E328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DCBCF9-1BED-415D-92CD-C59CBAA2820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81BDD5-9250-4E98-84A4-41B43275F60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F9E82B-E130-4E59-98C4-26977FD6DC9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410986-B0E9-484F-87A5-DE7398EA4AE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F072A7-9CCF-4E5A-96B5-5EE8A00B545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CBD043-4322-4230-B740-8A78E83F1F3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7937E5-0D97-4A27-9251-DCBA82B0F77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ECFCA0-B962-4E76-BC29-42F6FD4317F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2AC721-91BB-4273-8934-7D083BF8872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23BD03-FFF4-4357-B6BE-057771F374F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C044CA-6D48-4D31-BDE9-EB06B41FA59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DE8AE8-3A77-4EE7-8234-C900093AE1F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33F234-9A28-4495-9E35-387A04037A3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DCDDB6-1715-46AA-882D-0B93C97C86D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44145A-467A-42C3-B050-10B151F18D0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AEFE7F-54B5-482C-8100-277C4156186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98702A-46E4-436D-A24F-32027C9ECD6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A3E62E-2EE8-4F4F-88AA-49D1893E8BF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415E8D-E78A-406F-AB2A-CEA917A92CD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5C6F48-2BFF-4B62-BC83-45C385F59C2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C23D65-9955-4D2B-B686-09EB1DA9A31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1A158A-12D7-46D1-84EC-11EDC82A858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3F31BE-2152-44AC-8991-BF6C10A2C32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7C8512-DB3F-4EDD-AF7B-4AA518133A4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C9C400-0D5D-4C33-BA14-8E49239E783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784D62-0D28-45C9-884A-87992562620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C612A2-C9F5-4FCF-AFA6-594881564C3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458799-A881-4F41-9D45-A5E857EAEEC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A87882-8BA2-4B5E-916D-F9667996ED7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22B8F3-49C7-487D-81BF-2C5F3DCFCDC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F7181E-7FC4-4F15-9A90-4BF41E36951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D7F25C-6F11-4115-98D5-6073260A2F7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0FEE0A-2F4A-4FE3-827F-E082982C144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D5C62E-11C1-4648-B53F-B74F2EDB372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52C15A-3EFF-49C0-B26F-8405E6B3399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74280C-E557-494D-B235-25938173B67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007186-B126-45A8-B032-C00BA333D06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B77130-A986-430A-946C-A03A9121859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550F2E-1C19-49DC-96E9-59A4D6404FD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DC50A0-E407-4AA3-870F-192CEA51910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58A683-970D-4A51-9C46-4BD230159BE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367F42-F7C8-4F0F-9987-62E4248E374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913A06-C4A3-4B80-92DE-51A5D38F71D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F80831-4D95-47F3-AA96-19D9CDE9185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020B82-94C1-4752-825B-75EE7C38419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2C5562-8DFF-4EC3-913E-3E7501E79CA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86792B-2267-4BB6-9383-85E7BD1E3AE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445F4B-8692-4790-B0D3-F41BC571505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553C03-88E2-487E-AC92-E41476FE6F2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DE4148-4320-4AEE-A221-0A319A4FA30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EF7E29-EC37-4F7E-8F80-1A722A00661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C349FE-5943-45FC-B61C-38AA74C2A53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DBE974-767E-46FF-825F-10F9C8EC393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BED208-31CB-4FE5-A820-89F0D82FF2A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AD7BA3-D1C5-4DD4-A5CC-14679DEEBAC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E66CD9-26D3-4705-B21A-53EC424D318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4098E1-AABB-4332-80BA-E829F6B57BA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AB6415-A6B5-4275-843D-77BBDF35D5B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96D4F1-0EFC-4998-A6F2-224B89AC8E5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A6336B-EA42-4479-A577-FB5A181EE21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CFCAC4-ADC8-42FD-BCB5-845D373AFC1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393235-F9AA-43CA-8592-1117B5DB302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5EBA36-CF88-41E9-85EA-2D3232FF947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60A711-6A32-4800-AD61-C51C8204AC6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9E37FF-9EB0-4DE7-A898-AE7B36C136F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6BEF1C-FFD6-4A7B-BAD7-E5DBEBD9B9B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5AC189-4235-4621-A5A3-B4C3787A18E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4B57C9-40C6-4D51-933B-76E81BB18CE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BFBFD4-C27F-4867-9CF0-FF2D8D72AF2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329B5B-1C8F-4562-90FF-3C7390683A2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E8D443-5EAB-478C-8AD0-8DAA76FBB8B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875344-C176-4A82-A94F-4189EEE75B9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A20689-C00C-4C89-BC87-C8624A14583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50E27A-9FB8-4ABF-9601-28E92D0B4E7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899044-CEE4-4E28-AAE1-0403B57B4D0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8A347E-7237-4ED2-86E3-C4F21540C61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CD9372-507F-42C0-8EB9-79E0B5591E1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C4DC69-3A9F-4F55-BBC1-326BF956543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D86DD9-D615-493C-B068-CCFEBA26027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4C77DE-AE23-4EEE-98C7-E28D2B2360F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EAB5DF-818D-4A55-9ECD-79D2C1C4FAF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145BCA-6468-4C7B-A222-B3AC8634D09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841112-B6F1-463B-886E-C3AF99B9708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7F23DF-E1C9-49CC-A806-484899C0815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E1BCBC-C046-4178-8C98-F1627DFBE49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28DA76-3E7E-4D52-9EE5-5393E719488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12FA4D-06F5-432D-827F-6C83A6AEDB4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D75C6B-B65C-4FB8-832E-BEB6A5EDCF9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57903D-C0D5-42B8-8356-783A2BB6507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0CFA4F-66B8-46C7-AF4E-0E0AED22B6C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8A7772-D369-4E93-BD24-5E43BBC71D2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9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BA75AA-13BB-48EF-AE88-F1B99C7E421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907799-5C17-4E3E-BAEC-0332415F101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E438C2-C32C-4CFC-8E43-147DA6272D5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54FF34-A692-4A2E-A48E-D766A234FE9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F6DB55-64B2-4552-AAB9-E4BDDD593BB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8E7ED1-E07A-4FBE-8CBB-F28B06FCCF8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9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2B620D-F506-4725-8624-E67B5D06708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00E98B-9714-43AE-8B9B-A2214B6EEEA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D0AE37-C1D1-4799-A2F8-D8FB8F6D5BA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09327F-AC2A-449A-A18F-A99BA51868D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EC3866-6970-42C4-9895-611085D82DA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B0F299-B663-412D-AB9A-E907E4C6ACF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920A7F-4253-465A-9C21-ACF16013911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95DDEB-0FB1-4E95-BE24-A6F78181BF6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21DC5F-93BA-4E7C-B921-63CFB1A7130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E6DC38-1F77-434E-9E37-9055B25D883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045503-AD5F-438B-85DC-EE6791AEB27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C707F9-D698-4B80-93C4-F4E1A3A3524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77E77A-838D-45FC-9E95-A9E4E1B9843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F2DF85-1EAF-4179-B309-D032DB605B1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F372AC-B9C9-4720-87FA-56CEBACC450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032F60-7F95-4AB3-9D97-3ABD44DCA1F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45EA55-F31D-4B90-9455-4BB773BC932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4922F1-55CE-4A42-937C-C13D944D6BC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05532D-0DFC-4DC7-8B60-F3B9AFE4377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1FEE4F-BCDF-4B67-89F4-27916F9610A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E89698-1267-49E6-A820-530941E947F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9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DCEBB6-D3DC-4730-832B-34B92058BCD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8ED02B-3A34-456F-8F45-1CBF292E64E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4A9C4D-24AB-4753-A796-8201654E515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B104F7-F64E-4967-838D-58ADB3EF491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CD4F99-F2DA-47D7-A409-120B745C4C0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D7C086-1D7F-4552-B864-C4962444C6A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9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4FF143-2F10-46DA-B095-1B66D93B784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598D81-008E-49A4-9B22-2EC753CCC44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5BCF2E-7B7C-4DD1-8835-F1582D83652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E87324-E423-4F38-87AD-15A88348928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F6D7B8-2977-461A-A9D9-5262819D4C8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E495F3-2384-4CD6-ACE5-F67A9E88901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D5311A-8F31-4628-9FED-7019BB1F239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B45204-0B63-4114-A7A2-D5F13C76C77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E45C26-CC7A-455E-AFAB-CA8E6BC3AC0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FD8DAC-EE5B-4DCC-B798-734473C2534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57AAA5-A4AA-4EFF-9F50-75093413DA1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2ECE8D-AA3B-4269-8E12-1D6324A3166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8FEBB6-8FD0-4348-ADDC-1EF7FB726C0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6BA130-9AE2-4932-9A1C-66C5E8E6DFD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22E6C8-7A44-4AF4-866E-0424D410324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91A79B-09FC-4213-A0B7-BFDC5978449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1C00E7-077B-473F-BB61-86F2C9D5E08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A8048E-5E6A-4CB5-ADFB-59FAC5446DB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B1D9DD-8A38-4CDD-81ED-B7A98ED5BF6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7C4181-43CA-4832-9E7B-D3A7B1C47C9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BD82BC-6E1D-4B48-996F-1A4D608C0D4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9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B1853C-6684-406C-9B58-DA77C3994A5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766D87-8487-4E96-900F-C2EFCFD7C76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261855-A92E-455E-8F42-5B81C48B5AB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E52696-F8A4-48BB-B063-79917EE1ABB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B3C18F-F8EB-47E6-8892-5B47305FA8E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35FFE4-B535-42A9-8BCD-03F66114AEA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9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2A6DD6-3437-404D-BB28-5B47EE6E41E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32CF50-F02B-4C6E-AE3C-1DA536CC0B6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1D8A29-5C2C-4A5E-A681-665E5A1CE06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AC0D88-8137-4AA1-BDE9-D2E7CD5B339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7B7C84-2969-40D1-88B4-C03B2355E18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A9017F-2C08-4DBC-8B86-A5D488C1349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403698-1CEE-40AA-84CD-CBFEAF6B883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FF656D-0DF9-4745-A152-912BCC48867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10463A-2B38-4E13-89C8-71317BD8459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2D9CD1-13DE-4653-BBD8-081C91A1E90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C97C0B-FF8A-4E16-9CB0-3E64E817401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9B3212-DE8B-4555-88CF-9063AE5361A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01379C-11D9-4978-B5D4-CAF4ADFF13E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CCF8AA-2171-4B15-820C-A3CDAEB611B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FE6802-683C-4F0C-ADC9-AFDA6FBA5E0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A96770-3432-42A9-9A7F-A3C155E3D32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E7F8C3-B660-4E06-8C05-00DC28CE503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71C238-4664-436C-B39F-5658DE0F1B6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187D26-2005-46E6-9A35-DD9324F163E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2C7DE5-21E4-4D66-8662-1BE0F7FCB10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AE0F06-532D-4D6E-8AAB-A9DECC0ED9A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9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DAB142-9D25-4600-8EEE-078A3A7B98E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E60E74-1A60-4112-BA40-94354D173AC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107FEB-D61A-40B9-BD58-954B17A4613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88773C-6D17-43E5-AF32-CBC932529B6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E045E5-1982-45EA-A319-9799DD20EF6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29AA86-B4D5-4A3B-9421-F496DB6489B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7A784F-3417-4764-9324-1F319F6BADF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5B0CE5-F896-4F1C-84B7-4CAE7E1EF04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7B7C9B-267D-4A1E-99E5-CCAF4BC0200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6208F8-D0E1-4AA9-8126-04F136D8A1C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F72F7D-8B8C-40E1-AC23-F1090F945ED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2D7C44-51D3-4690-88FF-60168E890C5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C3F0A0-F2B7-4892-9D53-CDDD7FA9FF3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B093A6-2D5B-4732-AED7-8511EB1A9B2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BB72E6-250F-4588-8F21-11A9E9A9A74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B33688-19DA-4617-BFBF-630B686BE1E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A9D6AC-F4DD-48A5-B242-C6380ECEB54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E88FDC-4604-45B5-9445-AEE04F866CC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7596DD-2802-48F4-9F03-11798AF7D72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2AF9A8-0A7C-4A0F-88D7-3DD7A20BE32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091507-A899-4B18-AB13-A51A2BF1513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8C59E4-9D2E-4A31-AA87-A8242CD4A28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469A58-366E-4C41-8119-46E274C09E7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0A4592-7D08-4B9E-A2DB-DEC726C97B4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878920-FC9C-4A82-9709-A9A0DB85C2E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CC0810-3C73-4C07-9E9A-DB82A5BA709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6FFC6A-7EBA-4983-BB16-9C7742D29E4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1C39A9-4B6B-4990-903B-FA579545F5B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F03E35-F7A6-4BD0-BDDF-27DC037D984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8BF645-485A-4FFF-882D-51E09F443AD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6F6570-934F-479C-974B-197D53805F4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0B1800-B20D-4C8D-A0BD-623671CB494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BD8C75-CCDE-4664-9568-0A5EB016282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742132-91E4-41AC-A470-60FF0B370D0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9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C652A6-174C-4E14-B5CB-4CBC5607FDD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64F5F4-360E-41CF-8997-8EF06D2F50E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35E933-5453-42CB-ABCA-644C9BCB78E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6A7178-3AF5-4C63-87C5-7DEACBE2AAA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00E2EA-23C1-4CDB-9FC6-ACEA4D2F115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6296FC-855C-47ED-8D19-10EC0BB007D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9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86D9D5-B662-42A8-AC8E-52BB55D6A0F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A3C888-D4D7-4064-9E7E-C86C3C77863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CA88C7-7111-42B8-81D7-F8F26CD2254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C920BD-1C19-4E88-96D6-26BD4A5CD17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D17B02-B49F-4284-905E-759CDFD6018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F1C908-FB0B-4ECB-909F-89DEACF2DEC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6E6BDB-59B8-4558-A5C4-BDDEAC7ED77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301156-59AC-40F4-9C8B-A3CF3158CD9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468A46-8D1D-4DEB-B362-29ED63625EC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5D1E92-E848-4309-AD85-A088D317517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C186CC-7A95-4B56-90F6-765B64C5701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9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242E64-4643-405D-A0E4-FF42BFDD08E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035F67-2CED-43FF-93D0-2D90A310222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B698B9-244A-473D-8F7E-EC7AAD3446D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2422B3-2AA8-4844-9BD8-CBAF05359EA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152ADD-9E63-46BF-9D50-F14F5AD16F5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F69176-4A45-4DE7-BED1-6AE6472BE93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3C88FE-BC5A-44F0-97C0-22C3D470D50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87C947-2CB6-4FE2-A7BA-F2E56BF4BF7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11AAD2-A410-4455-A7BB-A5A73A8AB52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E93DE2-60F7-4B36-A228-C0131751F5A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71D58B-2101-4A99-B8C8-C35DFFBC175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711EFC-E5CB-4394-A66F-75F51A8ED29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AC23C3-70A2-4950-B180-4E2DA4A908D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B53ACF-C859-418C-B40A-EB79A807D6F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FE99BC-7208-45DA-A3A4-455F3166E0F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AAFFCD-4904-41C2-8B10-C21C145BD93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FC7440-5886-4897-A021-1D511DBB532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6383D7-33FC-4681-99F3-9B47CD1FB6B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094CBD-0953-4C83-9438-CD8C1855CF8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9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06E85D-1A28-4F82-83E6-6D823AB2E8D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3A43FC-520B-4F42-ABA3-84994B80CDF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E267ED-C45B-4AC9-AA26-70FDD295673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F43681-1DB1-47C8-A397-702661E1C70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BDF72E-5982-4A33-9C4D-EF891D4342E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0B24D5-A8C0-40C4-B4EB-373008ED950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9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B9291D-5614-45CE-8CC4-FF9A7C5D868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995DAB-FA5C-4E09-A8E8-56540F01608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301C5B-97E4-476B-904E-7A70C06110B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2A2697-9151-4048-9442-D73F40E54FA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E940A9-A401-4A87-BE50-BC8C040EBA2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EE9B9C-A26E-4442-9DEE-0891E9A5639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091440-9A22-4146-AFDC-BC6DF31311C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BAEDD1-7D91-49E6-97FF-250087073B2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741CA2-2057-49FC-90CF-F8B951B079E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1AA343-FAEF-4984-AA76-3714066B149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3CD29E-6370-4733-B8AD-37267EB65C9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9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A4ABB7-243C-4566-850B-51AE263E072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D330B6-80DF-403B-9A67-BFE2DF9D3F7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285519-B236-497C-BAA8-F5FB888E93D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E18CDA-8279-4835-B9F6-A847829C956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69ACF9-67F0-43EA-9E26-C40C049E5E1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5195AE-22E2-4EDA-9057-9E3AD2600DF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0CCF17-F5A1-4092-B2FD-363FDB139CE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AEC924-5919-46B2-A808-71DCE08818B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0BB4AE-C316-4BF7-AABA-6B9B0F0258C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75378A-0584-44AB-B8CF-52302C4F357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4DD7AE-7E75-422B-819D-E07B9B549A9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21A0DB-7041-4D65-90ED-BE1C87E83EA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1DE200-F260-443C-A05A-801F3A80A84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36D04F-147D-4C62-A3C4-CDA0C1AA614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C133CA-847E-44FC-8054-EC2C3DF4413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C0F8EA-888C-4267-AC07-1D1C0527BB4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D960D6-BAA5-427E-96C1-4EC75162631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140235-AB0F-448B-AB7F-DAE9B9BC380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F9F5EF-8983-45BD-9306-E7147ECF4AD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08ACED-94CF-4F38-BCB7-811CD9320AB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717C0F-69EE-4E39-9A94-32AFE19CEDD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7AAE24-B5D0-44E6-A519-C0A85A08502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158444-2D84-4049-A375-21422237313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DE4281-EA95-4E36-AF24-2EF6A8152F9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7EA984-ED7F-45D6-96AF-5B9BBDC7817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0F7B3C-16DA-49BE-B5E7-55219AA1176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2E9BC9-8174-46BB-BC0C-7CE6C825183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43C16E-42DF-4CB3-9AB8-5B0A7C7AD4B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D01F85-949B-46A0-9EEB-5159BBF85FE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CCADEA-AF27-4333-9AA1-DBF3ED84E83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95C66E-94A8-4DE8-955D-D18E817D7CF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EE688E-01EA-48FA-8394-29AFEB0847F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9E5645-182F-44B4-88B7-B218D600A39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946A63-D1E4-4B98-840E-32E1A947E61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36C825-7BE3-4D6F-9C2F-B263093551A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8FE585-1F8D-4291-AF3D-808EC80AE4F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9DCF4B-1D59-4B98-872F-58C72054A2B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AAD0A8-3B98-4834-A8A9-CC41B2EBAA5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4B21CF-A323-453C-9CE9-25309AB3254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878271-F387-48AA-9EC4-4FAA9A9A383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CE4005-7FC2-4EE7-8DE0-497F0B77808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CF42F7-56A9-4F50-9EF3-47CA9CDF89A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585FD9-3BE9-4FEE-AF68-A358E19B72E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1E5162-EF67-4FCB-92E9-4F5BCDF4861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0E1274-80C2-47FC-8086-9F0E70FA106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99FCAC-E3F8-4566-A40B-4A7C10E9BAB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73803C-2A32-4590-BD21-513AFCFADE4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8F0DB9-C1FB-4C73-AD1A-6825656B7B7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A59F64-74EF-499D-A070-1FB155159B3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E46BB8-46CF-4795-A9A1-F7D0AA1182E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72F46D-0F19-46E3-AA2A-32C9CF990C3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AC8941-50CC-4461-BBE0-1D97B432D16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47949B-0E85-4620-A08E-27512D32B98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D2B9D3-1957-4B64-A122-986F89798D6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2AC2D8-522F-41AB-8E3A-B3A7B4AD322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89FA36-1407-4FE1-BD78-6485FD64266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18E705-D008-4441-956C-E9A853F796F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1F05DA-7ABF-4E00-BBA2-EFB9FF692C3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4A3AE3-C83E-46C6-8424-E6902F8F46F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05BA54-D8F5-4F9D-BEDB-6761409C23D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5F3E7B-0323-49D1-89E0-63EC87973EB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56B0CC-5EBD-49C7-9C4E-E4BDA31EA04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985760-36A4-4502-8CE7-9A6C562B669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116A77-F9D9-46F5-B431-5A4DBEC1117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623896-0D03-4AC6-9B71-14B102FBD92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65FA60-2AEE-4F12-9D11-02FC5E4129A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A4F5F7-3EC3-44CA-808F-CEC6EFA5E0D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DF53F5-4B6B-4EF7-B338-5314190C367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3BCE07-9B2A-41A1-8B7B-10F64E15954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E6FEDB-7140-486D-9C4B-15E0A3E7C42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B96C36-B8A2-48DC-B4E6-D354C36EEE6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24177E-99B6-48A4-9BF0-CB01DE228E9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0D7A79-13AC-492C-8414-BB74EB813F1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FF5165-57E4-42EA-BEFF-A4C009EB620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A15396-9C07-4CD7-B999-1D2ACF96190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861B8A-AF32-40EE-8D99-271367C9A86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4B0758-1A20-4940-A27E-D4D0431D874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EB934E-5E00-4B91-9211-52281FAD104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FC82E8-A6F7-462A-9DE9-663BE388333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EB7A27-9F06-48CF-BAD6-118D79EF11E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C5C9C2-D6B6-4FEC-896A-54F94CEC914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3B7B5D-EF76-41A0-AEA7-DF4B7DF275A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DDA852-8287-4162-BD26-6D245769935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93B4E4-7094-48B2-ADFB-CAD08AFCC8E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659B39-F774-47D4-8E01-408500A5A77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25EF16-69D0-46D6-9A8D-8CF1D9CA11A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D38DDF-7617-4DD1-81A7-7E2C7F64474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E537F9-0D63-4C3E-A06A-B7D32B932D1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53DA52-0124-4098-8B4B-846917A03AF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72EFC0-229B-4D21-9C3F-AAD382F52DA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F824C9-4BA5-4AE0-B73F-FB60ACAF0EA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F4F40B-23B6-481D-B30F-D554C252BC6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C4C6D2-FDC9-4529-8CFF-E2BE651EBE7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9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3FCB78-546E-4ED7-8471-FA88FA2DB2E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9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4438BD-BBB2-486C-A933-785BD2C37D5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B6C00C-B439-40D8-8F4E-5A37710E948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40C7F9-81EC-4BC7-8E0D-BE745FC60BA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6D4AF8-6199-4547-A38F-EE1B2D78FCC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C71333-3019-4B98-84EE-3795DAECCC4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5C176F-1908-4C72-B797-D425AF47F65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9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2A200B-ACFE-4D6F-9C34-38222293B5A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C5C375-7A1C-4151-80C2-B127D70BB44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641929-8BD2-4856-93F5-095E4272231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5F4B03-0C57-4713-B072-CE3C3AD6FFA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1C4BBD-006B-45F3-AE13-484B75C7A30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284BCB-50E2-441B-82F1-05B4C17D11F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DD033A-D96C-4BBC-AA8B-71A2CA35042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22A537-502D-43A8-B96E-36E6566AA66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20EC63-6667-4646-BCEC-C53A90496C0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A36B08-B2C3-4089-98AB-0E1BC0458C4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9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B0F8CD-F17F-4DEF-B2F3-D26CEF8F5E3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A0083B-745C-4CE6-9CF4-8060BBD379A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3124DA-4516-4C4F-B445-7BC06DAECB4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1B8128-6ECD-490F-9D9C-1CC2316BFF5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6B0C06-F543-4470-901E-61C8486BE22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5CF102-1805-458F-8D13-C0C1C19E553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159B01-C965-4062-94BF-F9827586C2B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2D520C-0EF2-440B-8FCB-90E63E17AE4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5F7FCC-2808-43FD-B7E5-9CB607574EE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2132C8-14CD-428F-BAE5-616EE80A8A7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6D9F30-BE1C-441D-90C9-4E0DDC1820F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10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FFF7E4-D0A4-410F-8CAA-AA67B651A80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B3FE1B-D747-4416-8105-058116440F3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8A1D1B-D4FA-4ABF-BC06-88B6C37BB5B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C6EBF0-3900-4FC2-81A3-18D59FAD19C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C41F98-543F-4BE9-95C0-265A5EB1970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DDA7EA-9AB3-403E-BDB6-2ABDC0A8CDC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10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7382FD-7286-4C16-8692-83E36271FA4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D57F7F-1D7D-4B1B-B321-63709C0F96A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C25DFB-19EC-42B6-BD6B-27E6A007D25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05D64C-88C1-4BB6-A5AC-FDEC86D51CA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72D14B-AD6D-4CAE-A8AE-03D621A74C6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73FC13-1744-434E-9A2D-799112B87E8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03DB07-F990-457B-B034-2EC75FC62E3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EA321E-9408-4106-88E5-FFFB561FF73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9A99E2-72F7-42C7-8F5A-1A49BB218EB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E35524-810F-4665-9C4B-81799699F1D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099527-AC6F-43EA-8317-A73C5872B3A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799120-B2CB-43B4-B397-7E0F8579636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17418A-D638-46BA-BB7D-478EA800A43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E79349-ADCE-46E7-B15B-356A19971C3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63D971-E532-4447-8C8D-402F00BC721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6B95BC-3025-4B1C-A3DA-D8540A82AB4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B08DCD-22EA-41AB-8A18-BC4FCE7A2EE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1A444D-B16D-470C-8A4A-6B6576664A6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3A1B6D-1856-45E1-BB22-BD6D36A040C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BFF369-F07B-44B0-9E80-8ECF149D721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DC016A-ED10-432E-ABE5-0044AB6CCA6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BB0564-72A0-4A9A-A459-64CE21039C1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4E27B8-1A4D-4D4F-9062-84759A97A6D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34488E-3B6D-4CD1-91CA-44F20A4EB21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98F315-DBFB-4D4E-A11B-D5959ECC1CD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C91806-BDCF-42EF-BD4E-EC22198C9E4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7A620E-F72A-4F28-8916-B50DA1DDC6A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807EAC-FBD5-4108-9DE5-FD56861B898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D7FFF4-88F9-4F52-BD29-D7B15B2A02C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A55D23-9BF2-431C-97B2-B053DB23F92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B2663A-86CD-4D20-AB33-28E5621A806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ED097A-655B-4B5E-9569-92BC4F4A2B5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5F4504-57CD-41F2-AF5C-59E98C10658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179B0A-F113-49AD-BEDF-7482D6A186C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535618-D9E8-478D-9C65-7596E5A4419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38D401-6B06-4E77-A3C4-5FE6A67628E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42D5C4-8CC4-44CF-80F3-C5064C5D208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CCB8E1-2DCD-446C-891B-7B11DB405E3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6D7F8B-4C68-4377-96D1-474C2348FD1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2D2337-6989-4F71-8C68-D9BFC69A551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B13C4B-B073-4ABF-9FB5-B7BE1783AD1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96EBB2-2625-4B53-A1D6-DF0D4F23C35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D0A30F-93CE-4E11-B22A-403B35A6AC8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55651F-8E12-4063-AA14-17B5A454854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FE5A33-18BE-4273-ADA3-95DFB1B9839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578656-D36F-46DF-81C7-3D3D5D591C3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EE1F35-0CDD-4FAE-940C-A56DFF109D2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213492-ADD0-4F53-A11D-9A581E0CAA0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1172F0-9CED-448B-B19A-5CF71DAF8CD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80B3B6-87FC-41B7-96E8-533758EF4E2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42F377-3F6B-431F-8D76-4A1B49E6F5A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5CFD5D-AB6E-4165-A311-7BA4FE52920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38FA4E-8507-481E-AD81-5B6EDF87CC7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95EEA5-C5EF-4012-9441-00927727A68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FACC34-AEA1-4286-9D35-C31CEC25892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8BFB60-9119-4C6B-A27E-C6DF902A5BC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321E3C-056E-49C1-BF7D-CAB89B93FBA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47DC9E-D442-4FBA-9D7E-7DE9CFF11EA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5FFE87-CB92-4F15-A0F2-467CCD83EA3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057E2A-44B0-4C3C-B543-9729E40BAE9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2F8A42-8F41-4196-A36F-D7AFCAEB350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1D919E-88D0-4390-B321-BDC23404BC3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59FCD1-FBDD-4412-8198-A767999923D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ED973B-9750-4FA6-B474-7B4C2910A21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9EB5CA-10A1-4770-9C54-7AF46D55586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9E29B7-1C16-4104-B69C-3D9E8A323F5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29BFF2-2AB4-4087-8012-02A1D2487A8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B0F3AC-B6E4-4F98-A6B7-D4525977DA7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13A8EB-5B5C-44DD-9C61-609F9E037DE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6FC207-5EF8-4065-A0A3-B06B10CF618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EE79BC-66D3-43D5-B0C8-C7EF3909A37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370E0D-A305-4E0C-8442-7FCB406F1BA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A61998-5175-4941-91F0-B195E4341DB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9DD46E-54E6-423C-9117-E1842DD0AAA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40F733-B930-45D5-B18F-1B0AEE2C11A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C87B77-598C-4F05-AFD9-0DFB03392BB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B5E2D5-B019-4927-BCE7-9C488713F5B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A70B53-1C7F-4951-8858-9744A67F9A9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165C26-791C-412B-80CE-A58B1808835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73EB57-7332-4576-81E5-50886214DE3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3CEBBF-FB4E-4F35-B8CA-9F7F08D36CC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1A2FE4-0673-4457-A2D6-664E4732A3D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70347E-2096-4230-B006-0A795CA166D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3DB151-223D-4C27-9506-9BD41AB3B58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616C34-196D-4BDA-8263-C1CAC0DD14E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F7BED8-5F7F-4760-96CC-8BB0DD13A50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9A1A22-CCA3-4EA4-9C49-634F3B9CDC6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23AF8A-98B8-4092-8574-F8D0C5839EA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B63EBA-597E-46F5-B292-FA4DCC574DA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BDA657-32DD-42A2-BEAD-76AA6534D74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DDF38F-7FF0-4D7C-B9E9-ECA2106411D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FB0F0D-F560-4B93-8CB5-FE508228E28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79D44B-B024-4C11-B9C4-9C14947C674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796CF8-8412-441F-9FEF-E2C0B9EB581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18AD21-5F84-4D4B-89CA-9C77ADFE2A9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EDAFD5-3AD8-4A5E-A9E1-76451EF7749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2AA45F-5E15-4753-8109-AC669A19205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121E11-C31E-4569-9F97-CE59DF9D4EA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14E54D-5D08-4476-A571-38BD6818375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A54317-D9D6-4FA7-98E3-09EFC808825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6FF22C-84F6-4DB5-8D61-ED38CC6E5DB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A8178A-A33A-4666-BD13-336FD42F2EB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A599AA-21FE-44E8-AF19-59ECA30C20D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404DB7-EBD0-4F1B-892F-E78DE94C3CC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0A4449-A92F-4CC5-92E2-DBD1738F02C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B375CA-4B9E-4AC9-966D-389B297F51E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1FA975-C4B5-4830-8E70-19E8D2448AA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3678FC-A057-4851-ABDA-23E6579D2A4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929049-B649-45D0-993B-8F83740E08F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0D9ACA-12C8-4B3A-A13D-6A6E75EB165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3A322D-A3DA-4B4F-91F2-E3088EE1E57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C3B3AC-8679-45E8-88BF-494946DA439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AEDCCC-B067-4368-9A08-532799D1215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F688FB-EDCD-4A7C-8318-DE7C1735A14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0807BB-EBC8-4B22-B16A-47C0CE6FC33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3A73E9-CE44-439D-807B-C43BB973ADB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2F5744-1F92-41BF-A61A-07E233D91BA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ED6505-48F7-4894-BED7-35E94F8F6AE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730194-76E3-4D50-B74B-1C4DF6E6AA4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569BE8-94F3-41E3-8A12-3B6878813D3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AE0B8C-7E33-4DA4-9230-923C1B7DF93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379B64-1B2B-45E8-BE88-ECB8B73701F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C0348C-B78A-4BC9-8F39-0E6A1301D3F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A732BD-F397-47F5-80E1-47114C39364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014916-52CF-409E-B6AA-F1E66929425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C3BB00-B8FE-4BF3-88BB-BB4B9EDFC42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E3EBE2-9C8E-4899-A6B1-820529069CF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FB6734-6805-40CB-8E26-E9A7B46275E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0DE9A5-51FD-4B5C-9CFC-C461D326067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877025-212B-4596-A1CA-F508FC179C1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E8CEB7-DAB0-4C10-AD08-210363E1962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F7815E-CE49-4E6F-928A-BB725FE9E88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B0FE49-6849-4DEC-B12C-B0364C621FD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DF8575-8757-4377-9136-EEDE7A8CBF1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834A53-6B7E-4A2C-AFF8-825137E0690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F520C1-DD1B-4892-A5BE-82CF0031B0E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C49670-34F9-4E5B-95CB-1B35B0AD8B8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E1B13A-98FF-4035-87F7-65136D6E6C7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EC2394-22B4-40E0-963C-D496563540C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C189C4-A353-4142-A3D4-50B18CADC77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F2597C-1260-4C0D-8704-61C0E72EDB6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1D9524-BFE7-4212-88C0-E1BEA5B5081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7EBF85-0F77-40A2-BBCE-AC471462655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E0856C-91DF-409B-BA35-B2499C42CEC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DA5EA2-DB26-437B-BB47-53EA87D2615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872007-0966-4115-9A4D-2E3F9BEEB54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758F70-F50A-4B9C-AEE7-268C896D53A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2726F4-E976-4AD7-8A00-575B10D9D36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8322F6-E1CF-439F-80A8-EB6D5FD6BC7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CB2FAD-EF76-4376-8A08-5148DF85D5D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F2D128-6216-4551-8B05-347F3FBDFE2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A009F1-5B09-45C1-B34F-36416CA2AA9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4F76C8-12D5-4842-A89B-D891F5968A8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A81CF1-A8A6-4F09-876F-BDD9AFC891E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ED9EE3-54FF-429A-AF32-AD529D709D9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97329B-BFD9-4E33-B617-19CCFDE75BB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ECEF28-CEB8-4505-B93F-5BC8DF09C15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C1206B-3537-43E2-A31B-CEC5DF37C74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C83CB0-81F5-41B5-8DFF-FA2D567F50A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A4B17D-9F85-4805-912C-09E993D813D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0EBE80-F268-4325-B700-D0F58F6FD81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F09D31-C004-457B-AD46-9A32ECEA56B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729C10-6B74-4EA5-848E-AD80288EA2C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66EEF9-9B6E-4FAA-9610-75503484B1C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7CA901-9220-43B2-AD7A-7BB551BA0F2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37C5A5-7E08-4F09-BA3C-8FBF0F72D3E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BD3450-DA41-432E-B2D2-5B221CB23AA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FAFC9A-2DFC-4750-B985-4DCC4062B01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C03E8A-80F7-4E89-8845-FE18226C307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9B68D0-D078-4229-8746-2005F3A4B9D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E063E9-9483-41CC-B70B-DE2B4657605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077EA9-2A09-4EE6-AC80-CFB6D13DA64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03A85D-E46A-4B05-9839-A203292B753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B53699-6D3F-4A47-8AB7-536BEC9F3F6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E2BB7A-2B35-4D18-9917-07D68F8FA9A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4A656A-E4C9-4848-A850-3D71744273F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705524-D27F-4318-A89D-0FB3FA1B1C3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55A34B-E2B8-43DB-BC4C-86023324FAE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050B6C-4253-435F-BB8B-5C390C69E64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4ECFA8-0A61-4F45-A1C3-D13B4E97EDE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F7AE73-EE64-4466-BE84-28366A15649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0EC451-7457-4272-91C9-6DA19F59986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51A401-7289-4711-845F-C4392B53DDF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174F25-E0F6-40BF-9E81-1D2A9B6C4AF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0DA930-C41A-454A-B58E-685E5CF7BB1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2FAA62-D2E5-403F-87F8-BC6ECBBC0AF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2E9E0D-49A0-49A3-ABA8-9583B9AFB74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20BADB-DA47-4827-BA3F-89F3071BC23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BE3FA1-6C0F-4CA1-AA68-A9D3ADBA09D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08E5E4-3D47-454B-B8F0-BB94AB651B7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1614C6-2369-4396-9880-8A825856526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C0BE1D-61A1-4FB3-963B-FDFE7898DD3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C1EB41-1BC3-4DCF-BC55-8748C145AA0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0F6890-B00B-4BC8-AC95-602CF90ED2B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495BB1-941A-4D7D-867E-2EF4CC6697B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7163A1-6178-4967-8471-8B4D74AA9EB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12D226-48D8-4ED2-BB37-53B65AB545B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9F4474-2F1B-42DB-8005-ADC33945D40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F026BD-630C-4FD5-A516-EE2D48AF3A6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479A2E-A2D2-48DD-B00C-44255864B0B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5E535A-6D9F-4FCD-B1F6-51ECC473719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8CB6D3-A749-4EDC-B1AE-8FC95F5267A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B64595-7958-4487-97EE-035B5B10F95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9A812C-6FC5-4741-84C0-74EDF1F7C1A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DECA32-EE15-4960-9149-32776DA8BB1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4C66E2-449E-4C70-93A4-12033D04DBB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803783-C38F-4E74-8740-9582D2769E3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0317AD-64C4-4921-B36F-1FC8DA69BB8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02E31B-9AE2-41FA-84BA-90DE6E0D6EC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976778-61B7-49A1-BCE1-3C59A510868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78C043-A936-4900-B931-07F0BD7C759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A4E4EA-C7F9-4207-BF25-6FB765B525F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53063D-AA01-4293-910A-8ED562C265F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2106B7-B163-473A-B832-F4B55720EF5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6401DC-16DA-4721-A576-4001E05F246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D0FE25-EC3D-4734-958B-E5B829388D0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034228-C779-4F86-AC5B-4C55E2D033A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2368E2-83CC-41D1-942E-C108D7466CB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27A0BF-3BD7-42FB-93C1-6CF4C4AFFCD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0E8720-0023-45E6-8FFD-EC10F10769E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10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BB8D4A-8092-465F-AF2F-A3DAE76EA95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470EE9-FA9B-409E-91CC-E5B01653853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FD5271-8807-4D99-9E37-F65A735351E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AF9257-9516-4B92-9F24-90995B94521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EA566E-A955-410A-9757-87E40A84965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A40487-E6B8-4EA7-86C6-2036A9F9452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10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4E9231-E514-4135-B69B-E80A016C0D6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4C389A-A649-49AE-8B32-C3D94DE8420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3A7C1F-2BB4-4402-B8CB-EFED654FD2E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4290D6-94EA-4B5B-B3FA-213DB890484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D558C7-0E99-4155-9C63-BFC9ADB5E9D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BE9E18-E2B4-4190-AD4D-CD122E1D1E5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5BEAE2-1C94-4F9A-9EB2-70C3C8C5F85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2D15C6-982D-42B2-9704-52D036EE780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E0C0A1-9297-474F-9E38-A347C3BE178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50BD1D-7C05-4EF0-AADC-AA86C305802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821AC7-F270-4795-B173-4F7B3FFE083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5A7C40-0B6E-4887-A76D-39E678CE8C7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71EBE7-38BE-4BF0-8D84-750D9A190E2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ACE347-F611-44A6-89A8-176BFB2854E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145B58-AC03-4DBD-B90F-B1D2D6B0585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D834C3-8A9F-4B2E-A131-92E70795DB0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D536C0-3DA3-4AA7-B980-7DADD519E75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F051BB-CE7E-4C83-A434-83E647CE361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790B9C-4023-40C3-8A2C-6EE9361B5DA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9E25E2-9AAE-407E-ABDD-190853F0CBA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A233AC-5AD2-4BE6-89AE-3A113C1C032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10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A2BCAC-33C8-4898-8F5E-44B26E4AEC3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C57767-84C3-418E-8661-66D008BF40A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DD21A5-60C2-47AD-9A4B-6FC71BC0C8F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349C13-1FEE-4DDC-8C48-3E8150C8088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7576E4-C782-4E4A-BE94-C57C11BC0BB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B3EDAF-5FED-4658-B598-3125983733C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10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FCF0BB-9267-4EB1-BD6F-9F62D2554E7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0251B4-C815-4556-B4AF-C04C4598DCC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B89BAB-70A5-4AB4-BADE-3DBFDE43D9E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01EE19-45CF-42D1-9229-9A6667CBF53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29A83B-1429-4D1E-935C-F676681A744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7CA7D8-83E1-4B4F-B9AB-DCE8B94F4A5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A63478-4FD5-4B5B-81DC-B7D78CFCE25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322629-47BB-4BF6-AFD6-FA673E0AB62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617082-E2D0-4FEC-AFC2-91EB679B039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892ECC-1C05-4E96-B7E8-494D33BF63F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60D188-CCBB-45E6-9E71-B52125D0B4C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9C2637-8648-4B8E-A28E-1572126AAD2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A95AA4-A222-4695-9B8C-6607FA273E7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D19095-86C7-442B-8CA9-FE40059EE34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B12533-D1D4-4EBF-A134-4ED39028A40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C86888-4F7C-409B-BFD6-D2CBAED0BB4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D0D094-2D7A-4AF4-A7DC-4F661C8D66F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47B016-7655-43B4-94E5-014DBC84BA4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EA4E3A-FA95-46EA-B0F4-7540EF10ABC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FDDB7B-47BD-440C-98D7-1B5C41FC623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3791D5-CE27-49DF-B2D3-9F43EEFC5C0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10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023B95-D059-4BB4-B001-8224830EC2B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10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EB0522-CAEA-40E7-A4A1-900D11CD1E5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10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2F1789-A893-4030-9489-928BCB76ADA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10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91B97E-29B6-4E1C-B2B6-09A3AA8CA72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10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E70B95-24E1-4A45-80BE-9B500036DDC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10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2DE083-9687-429C-8BAF-AA2E5F3D273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10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F991FC-7AC6-454B-9A6F-8BFDCE454E5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10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0C6B12-33A9-4DAB-B3EC-0450E7CB6D0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10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7AAB2A-1C13-4C7B-A989-0CDCCA24B06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10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C4B922-A812-48C3-B440-D0BDB2C2B6A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D62F23-2D40-4E76-AE56-80E833D570B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AF7470-37D3-4D72-8781-E9E283AFB82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C43CB9-361C-4FF2-AAA4-09752E74FEC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D478CA-2CBC-4825-B9DE-A29A2C2A987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D8E774-EBAB-4FA6-8E87-4451FFAA99E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590E7F-C530-4970-AA60-180A2DDDB2F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A3863D-8FDE-491E-B7CD-438962ED755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5F10F6-97EF-4FE3-A83A-21FDE1E038C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51B72E-6605-41ED-8928-84D1653A95D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15D70D-3D8C-4124-90E2-5C6004D9C27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55E497-74C4-4FCF-B5BE-09604D2347A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304D40-019E-4AE1-AA10-990C39BABF5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9A4F29-0D26-4522-AA34-A5D3C6C878B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4367CA-34F7-43A8-B541-0E8FB8E2A27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1E1F00-B22A-4A88-BE0A-2BBC641AC78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23A3A2-B23C-4F36-A2FA-7722E7269B3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827C91-3900-44DD-A738-4FCA80A4D45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7DD02F-1732-4226-B000-7A4C90E42AB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80281E-3201-4090-9E83-7B41F3FEC8A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A88311-35E4-41A8-95F6-ED2EAE52605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7FBA88-B76C-4D4F-A7EA-1207D4D3261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F9BDA7-59C2-421F-BCC8-7AD5C0E2C61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EFF8FC-1F99-407A-BCF9-8AE0CFAF182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23374D-7BAD-4036-BF53-C6B287237F5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90E7D7-ECEF-477D-86CE-8D8F4F020A4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5E9490-36CE-499D-8E50-76607BCE788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993929-6CC2-4E43-A751-432A8EFE0F8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8CBAF4-9809-4D3B-A85A-077B24A6F6C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8F257A-07B9-4F88-B741-6DFCDA2E30C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526D19-6984-4465-B2F8-F566D9CD506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0A7D9F-0E44-4D07-8D42-BD0EEFE6E3A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D016D9-7EBE-43B4-B4F8-69EFB0894AC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695C6B-018E-4358-B4D4-CF6301F0BF6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2C492A-2D11-4530-8357-099D60CECAB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AD9673-10AA-4A64-9248-15188C01D24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3FE000-FC81-4EBE-963A-0C5DF8FE1A0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C0D5D9-59D9-40DD-8AF4-D73141CFD03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FD5A3F-EF6D-4732-AC07-7CA066F9357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2BA2E2-FB63-44A8-B1AA-D3590D2CAE7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0F18E0-17EF-442A-AF94-DC7D85F148C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095094-E20A-45CF-85DF-32A8F36A3BF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0B4194-F59C-4C29-8CDF-15E82760FBB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2BA91E-D8D1-4D5C-9E91-7D67A30C839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E5DA47-67A7-42E9-A740-11E80A6B566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221280-A5CF-4780-B1F5-F1EF8D2397A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0ABA19-DE8E-43B9-9F7A-3295F4589A4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AD482E-1486-42BB-A2AF-4D7F3C50CC8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DC4A8C-0ACE-4E6D-B257-D2355867ED0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D3718A-4D0C-47F2-A414-A3FA3641719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B16F09-D646-42E2-B616-6DC9F066DFF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90568A-C24A-42BD-8843-1AAD3336202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E3FBEB-7384-4FDE-AF8F-CD45985F227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52449B-B128-40F1-97A4-EB9780C420A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4250DE-B7EE-452F-BFD4-A1BAEC7C679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D1366B-5B31-4A50-8B87-778E0D3923A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553C10-25DA-428D-9EE5-142FEE69385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91CAFA-61D4-41CB-92CC-1177730725A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6C6FA8-B26B-4BB1-B7AE-16331BC608F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7D7EE7-5417-486F-86B1-61AB2DECADB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B7FE89-519F-45CB-BFCC-2A553025F9A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A55F1F-ADCC-4621-B99C-AF4DA0F3BA7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BE4B59-BADA-444A-9D4B-9517FB9450A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9CD713-6814-40CF-B949-8D10550A693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4D1EC3-C2E8-42B3-A5CA-CCCE2795FE3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AFB8F3-430B-4C28-99F9-CCC76E5A960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1FC2C2-C9B1-4FBC-9F67-4859CFB2B80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F50CBC-EAD1-49D4-A596-3AD78090B03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5F066D-12DF-4D80-906D-A302B997498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013DB3-3365-41CF-9278-E131E7EC2A9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E810D2-46AD-46D5-A67E-48FEB744ADF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9A4F97-1353-4827-9A0A-FBEE3684A91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B6AF4D-FBC8-4C61-A0E6-BE8142E6425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E2B475-2E95-4423-AC82-62AE67B2700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4293DB-C9C6-49E3-9058-1A0BB559241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317FD0-120E-40E6-90F0-AE399F9D032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7655B0-C7FD-44A7-BEC0-E59FF4C84F6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6588C0-67F6-4579-9BBD-2AD1F69328A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3AE3AC-C80A-44D0-B7EF-25F5230D68F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2221E8-209E-4CF5-A0F2-FDB888C6BA6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EBB07A-7C77-437E-B094-8D50F512463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553F54-2F03-4A2C-9C1A-0FF003E7F64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0624F5-0446-4211-95C3-3045D79EE78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28A96E-4A2E-4F1E-A830-321B573FEF3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D8745E-31AC-42DC-B5A2-C42C2C55674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3A8310-09F0-40A1-A9C7-C6AB7C204D8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26BFE5-C7BB-4E16-BBE6-069043071D8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71EA14-A63B-4AF0-8411-3A2C9EE4709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A798F0-737B-439A-910A-3D742E65D35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905BC0-40EC-4ADA-8207-11CF129DD11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768C65-7F1C-429D-8C6F-DDBA1F03C68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5C6E2F-8A18-4CFB-9F92-0923EDDB002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F2FBAE-1D6E-4DA5-AC4F-B6676C73877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BF7504-5D2D-4130-AAC5-7CA03F07321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32C4CA-EC76-4EEC-9916-0F14232D171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66B4A9-D7B3-4930-A260-922D5A8E1A0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A47AB1-78FA-41DA-8463-966EE910D22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4DB4D3-7885-4609-BB65-0BA42B80C6E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38ECAF-A051-44E4-8E34-4E48F39524E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053C87-D891-40DF-812D-E75BEB339D9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503B6E-9CC1-4B3A-9267-62A73067ABE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8F1E16-4DC9-4E3A-90B0-80F6118BC1D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4335C6-896F-4A1A-97CE-8FED57A9DD4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4E06F4-6E42-4BAC-ADB9-A8F943364F7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05BFCE-7383-4AFB-9373-D0C7FC6D015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37B93D-35D5-4629-BD01-843CC6850A2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0AB216-394E-4683-8EE7-74B49A2FCC7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9BBBFB-BDDF-44F5-9F0F-9B525B6729A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ABBC24-9BA6-476C-B506-54606374C59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528310-9104-4D53-9E7F-6E77D7833FC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80B8E0-5773-4D53-8FAC-E383EC041F5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EA85CD-642C-4D23-8425-A03D53B2FCF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664128-FF32-4F30-8F04-6BBC9C7D833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0B54BC-8C2C-4967-A5E0-357AF54C098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E22F54-1653-4EAC-AFCA-31F17E3B004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F07DB8-8D20-4D8E-A89B-2014F2F99ED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2EFBA8-2033-485D-80ED-0619AC2A074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98C798-A25F-494B-84CA-9ABBF1401AB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B13DEA-2539-41D5-AEAB-918F8BCA013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46FDE7-BC2F-4CAB-A1F1-51F6FB49D7B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BCE7C9-D0F0-4FF4-B60C-CD9F4C6FB55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D90523-CAA7-4769-9C8A-03723E4F544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9ABEF3-5018-4613-9538-3B124D23500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59E412-4991-4DEA-B100-AD29178ADC1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8AE251-B4FD-4A10-876B-301CC807740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5380C1-F6C9-4ACC-87C2-DEAE6BCDFF2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4A52B7-8F58-4724-BF79-35AEFA19EB0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D6857C-867B-42F6-A0ED-2AFEA717118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33C900-61FF-464B-B91F-2727CA2C097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6CEC14-E7FD-406D-B4D0-7A1F88EA933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F47F68-846C-45A3-A68E-BC1A3427787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31A9FF-C036-4D00-ACDA-5540AD29C0C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5DFB73-5A6D-4399-B200-C66E6844938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EAA92B-6A55-4714-B904-C9062D1E8EA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F81C63-45D5-4B2B-8D32-19F15EE9D9D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CA8D02-56E1-4418-8912-06224093CC2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5CEFB6-6147-4B1B-A8B7-174E0D6AE28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BA5E60-FA3A-411C-906B-9C1624C13DB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427024-A1C1-44A2-955C-A66CDBD35E8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58D325-72EC-4218-B71A-FDC9D1F21F0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238B39-71A7-409C-8BD1-C22AFA82DD5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84FC9F-DA0C-4F6D-9925-49C75978E00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3A5EC0-C6F5-4AEA-BC95-D605A268CE0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85AE2C-A7EF-4A5F-A5B9-4631588D57A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91483C-4BE1-4330-82A1-2A4928A36C4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CF036B-843C-41B7-80FD-ACCA8B41A9C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A78506-6F01-4AC9-A986-9759A6072F8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2D7015-3599-45FF-AE3B-655559CF1EF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E43A93-3FE0-44D9-9D0F-0C0059C11BA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304800" cy="304800"/>
    <xdr:sp macro="" textlink="">
      <xdr:nvSpPr>
        <xdr:cNvPr id="10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D84514-62FF-4452-8B81-987EAFDAB1B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4AA974-C8AF-4082-A324-265AD0C7B3B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ECFBC7-5FFF-46FF-BC12-972FDBFE86F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4FB9B9-E122-4634-9F56-925C5168D09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70979F-56A1-40D3-A546-67ED173DFE6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3F027D-07A3-4574-8C25-21A577D7776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BE00D2-8988-4DFD-A90A-D7555647B09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8A1DD5-F148-4B7D-95CD-14229FF930C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571577-4785-4738-9223-2BE443B02B4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85D7E9-155A-46CC-887A-8A193FFC565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EF4D09-23A2-45AA-ADE9-2965322B1F8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C0C0D4-E89D-46EC-B9C6-35C3FE994F8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F3B9F7-6DF1-4C7A-A261-3D64DD41848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08C87B-5738-4297-9621-0FA97A75643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FAB6F8-1290-4421-A128-CA0D2CC050D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BCC68C-472D-487B-A383-B0EC810F96B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0FC1F3-5D58-41DF-B483-FC864A97763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9921B2-299B-499F-9114-F77D71C8F5F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AEF348-3C6A-4AEE-A333-AB60B1837C6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284357-4034-4C2A-8326-61D577FCACC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756482-01F8-4715-B513-44D18F390B5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F9BA14-1500-475B-A505-58677355CE1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4702BE-733B-45B4-83C9-CAE50FA691C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877FA9-94AB-443F-91ED-DB71F128EE2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8802DF-750D-442D-9355-461C8572CA6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65EA5F-115C-4AB4-B5C9-24EF8C91A58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1FC3F2-DEE4-43CB-B2AA-A52CB8E89AC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1BA0FF-DD61-4685-9DF9-F70094607B0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44AFC6-8575-43EA-9DDB-03D42E36703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969566-E1DD-4FE5-A006-8C5F33E3268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1AFB8F-8DAB-4CF3-90F5-A2BF4D8679B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71D9D3-DEA8-4CA8-BB37-6D51D304C0C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018A90-914A-4F1E-8B09-805A6665AEC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72089E-91FD-4A06-8F2B-BA2235AB816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7E4642-C56B-4610-875F-C54B455D7E0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A73FAA-C2AA-4FCA-ACE9-633D3549735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994042-931F-40EB-9ABD-73F8BD7FEBF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54D4C2-E40F-4A5E-93FC-9C98EEACE7B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7605E1-8DB2-46CF-B438-2D9DF402000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DBABBD-DD63-4991-B5A3-4C316AB2680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3C0159-A22B-4151-8613-00FAC2A07B7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4C50A2-2545-4178-BFF6-A1FC243D19D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3C05DD-D8D9-4B31-9D82-64012F08279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E4FC87-F4F1-41D3-9397-7E179722D19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C4D6D0-6775-4311-801F-5A065A7E8C6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FCCD93-5920-407F-9756-FC0C119E00F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696AA0-7967-420E-8418-DB44D280B9A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790D0C-D683-4E3C-BB94-EFCA002049A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B04CE6-A9B2-46E2-8AF5-99D5E60C6E2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A23794-79F5-4355-A228-E7D5EF312D7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69A3B1-F165-41AF-8417-859F2718E7F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10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FC5082-21F0-4FBB-A4D4-287E8A5C3DA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4C055C-844C-426D-B47E-60E7760A0F3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40A20B-2B4E-484C-A219-C9D77440799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55BA3E-0589-4971-B1BF-B11957FE0FA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02FBDF-72C9-417A-9E68-77200DAC4E9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E627F2-E148-42CB-9B40-232865339CE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10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6091DC-2629-400C-B46D-C37AACB4CC9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A329BB-C85A-4D40-893D-08D65D6E441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945CBE-12EC-494A-977C-042F66B98D0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178D73-AA52-4AA6-92E6-FFFFE1258E1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34EA03-410A-4712-B237-3DC5AB60AEF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28E25A-86ED-4B1F-9D38-89DF9942C6B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258177-ED4F-4442-A99C-E65F5F997CC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D0D87C-7E59-4953-84F9-FBC74AE6FF9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F8F60D-7673-49DF-9AD1-AC50C883D6B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518657-E7E2-41DF-BFC5-8F090FFAAC2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BE78F9-9821-40A8-8A52-61C7766C5E4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228385-1146-471B-BD4E-E590852D229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8C10E5-7F86-449C-BC8F-0115AE6BE55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3FFFF8-14C6-4C31-AEE6-E9B44B344D9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D9C27F-368A-40BF-9FA0-0CD3ADA3EA7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49B38B-CF2B-40B0-9B17-B52777D1827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1D17D2-C5E0-4D72-ABED-8B653318878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46CCE2-21E3-446A-B86D-3DB6EFB3CC4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46BC26-9A26-48F4-840C-D62B95CD369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856465-E02B-48EF-A846-2EF28B8217F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519C4E-0C66-4F55-A262-FB153662702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10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E4A492-BB44-4D71-AB13-5E94A72289E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2B665B-40F8-4D3A-A234-92DFA56965C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382BFD-4D65-4333-A86C-FECE1BC6F3C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A83684-482B-4180-AD0C-60CD45F1967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760A0D-A042-4D18-AF5C-283C7B83325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5F0B0A-7DB4-476D-8719-23542420B19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10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3001BD-BE0D-4194-9EA2-89424B9E6CD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13B4B3-D831-4931-88E6-8FB4809999C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6C65AD-A127-4995-A5BF-EA73710386E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9E6166-71E2-445A-99BC-B4A3CBE4C8C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6C7877-AC3B-481A-B8F8-DEB80383D37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8E6234-FDC7-487F-9B91-FFADB747B25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FD4B11-6A55-472A-BD92-44EB8C6DAAC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AD6139-94D6-4205-84EF-48F09236598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90C449-8C90-4DC4-B2AF-96D6C2393D3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A4BD79-8A42-4661-9055-88C170B3E80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E425EB-6B0D-40A1-A55E-1CA6376D50C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1B27ED-01EC-4467-9DE1-9F0D8F524F9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C62D30-719E-4C34-B4CA-3D94E08CDA1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AA7E5D-A686-4617-B640-103F75739D30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DDF583-EA1D-4AE3-8007-483C7F4BEB7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1D3541-F139-4D15-A92F-87D055CBEAF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4EE667-9CEB-4034-BA6B-5957564F190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8D96AF-6B54-40A4-A34B-105F9BA7B28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F800B2-AB6E-45DF-9905-23B796F0191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492669-9DBC-4682-BED9-232DDD6BDA56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304800" cy="304800"/>
    <xdr:sp macro="" textlink="">
      <xdr:nvSpPr>
        <xdr:cNvPr id="10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C967F9-F444-433E-BE32-613F6BE8FB3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10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B372F1-4B57-496E-8C28-D08F408DCB4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10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D5D1B5-6686-4355-8EFE-82066013F36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10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44B10B-63AF-4176-9E7B-14E5140FD89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10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D924A5-1660-4180-B43F-D3A542D928F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10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A898B9-B731-4108-94E2-51A23B33EE6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0</xdr:rowOff>
    </xdr:from>
    <xdr:ext cx="714375" cy="304800"/>
    <xdr:sp macro="" textlink="">
      <xdr:nvSpPr>
        <xdr:cNvPr id="10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177B29-77D9-4598-BA3A-E39103E58668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10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696A30-28C4-49BB-9A75-F54A935805B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10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55D264-F39C-46A9-8FD5-AACA0B6CD17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10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51FD57-8944-4482-BA9A-D1FA1B1A0DA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</xdr:row>
      <xdr:rowOff>0</xdr:rowOff>
    </xdr:from>
    <xdr:ext cx="714375" cy="304800"/>
    <xdr:sp macro="" textlink="">
      <xdr:nvSpPr>
        <xdr:cNvPr id="10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7A472D-B52E-4D68-93DA-F5CFE051B4E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1CFA17-B0F1-40DF-A216-CE1730CBF97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69BC24-6604-4257-A2BF-1DD5B896AEF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2106E9-490F-4A21-B157-BC5B8F88B28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D3CDEC-1039-4CEF-931E-F2956F0D2B1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874B86-70B5-4732-8C19-1E414494788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DE9327-BF88-44BE-B624-F667BC9C126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57053A-3977-4FD6-AA7F-0704A8423E9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00EB41-B68F-4CE8-8216-AC3B260A638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CCE65A-0E03-4701-8850-15D14535442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A52623-9366-49E0-87EB-269F920B32B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B1813D-0E90-47E3-8F22-C7282BD92BB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BE31B9-D735-4475-9751-95A0ED2222A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4A1287-01EA-49F8-8578-48BCAB37756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856DDF-FAFB-4F6A-993E-B74C131AB48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AA62B6-7387-43C6-981D-D3CD5A453F3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3650E8-C881-4DAE-8A0C-2463F364E1B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B68DB4-5CF7-46CD-8554-B514CCEA76E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E0550A-3DB2-45F7-B494-1B8EEE41060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C56D0B-9CE4-4F4D-BB06-9134E8CE038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E66299-33F4-45F0-BF06-522F2AE3A17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FFE653-A0A6-4AA5-A4A0-C01BFBAFCB8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52C077-55D0-47D1-A3BA-17E4D368747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7C2697-ABE6-4EFD-9864-CCCB4601646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5035BA-5677-4D93-8717-455EDA3824B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30ABFD-E6F8-4EE2-9440-00DE9F6DA7B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8A9530-E024-4A18-A462-98017C9F667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B871F3-4228-481E-A8F3-0671ED3D612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D37422-6377-415C-A370-8B297B9671F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63ABF5-5B99-42F7-A2F5-689C6BC9913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74E0C0-EC9E-47EB-9D21-DD9F4335B9E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E39752-8F19-426F-A364-A0B0BCC5944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97841C-EAF8-45FA-88BB-EA4670DACAA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7367B9-DCAC-4F55-8860-B79510212C4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AB2536-C176-4B81-AC90-F4A2E9B0124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3BBD16-10BA-4113-B92C-6DB6F516BC9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F19750-FDB2-4285-89A1-6F032E9D187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B949B0-A785-454D-B2BD-CC50F66BCDA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BDC4A9-E296-4073-BA9D-6F0211A05A4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BDDAEE-0CAC-4482-B830-AD75A202AEB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B0E5FD-BF8B-46AA-9B31-3304D288683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2E9F1A-90C4-47BD-BC22-3936EAF63BD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6DCCCD-F2E8-4230-A877-631849B8D06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EB957F-BFD9-48D9-906E-58144BB3E67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9DF04F-FB1D-446C-A0C7-49892102687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018449-23E5-4213-9E40-2D1C49D3F31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F199B3-9DC8-4D95-BCC8-215463FB4C4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677575-F6B6-44A0-B67C-6862A05FC1B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ABAAE0-6706-4664-976D-263F22FEBDC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B2B3A5-DC63-4DA9-A1F1-C5F7132E6AA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B588D5-62C5-4C91-B738-B4FF8EBECFF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49E9FB-7432-44DE-833D-E44322182D3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4B9C5F-B834-41EC-B25E-333559080B7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D4E0DB-660B-49F2-A78C-2E56BEC589E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632548-7E70-4E02-86DE-25C1ABA13A4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6815FE-528F-49C3-B8E8-18901C91B7A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C6E120-22D7-4CB2-A981-46A8CC96461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F3C166-3C93-4196-B580-BD03F2D6A3F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83C75B-11DE-4D48-B886-176DA8E441E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885439-2025-4FCF-9D40-8B5E53D8EC2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6CE34D-98E1-4770-B6A1-668C0EECD16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362EE2-84D7-465E-8376-238F7ACA00A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85D17A-1427-4C6E-BC01-E34554A916B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B3DC7C-FD93-48B7-BCF2-3CA4694345C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B9221D-26DF-4895-AD84-202CDE79B6F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01741D-5854-4FE0-AAAF-89D583ED388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93C047-B1F6-4D3E-8493-B20FEDECDBC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306D94-85D4-48EB-BE21-80E2567865E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7FA325-C446-4406-B4CD-DB4FEBC7727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4F6130-49A7-4F03-9ED8-88DF436B4A3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56D8E5-2F4A-4699-9F39-6393178F592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18F3EF-5672-4086-BC90-91EF88AC555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E2546D-6E2B-42DF-BF28-B66D7309373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B50AE3-8EDD-4C40-8167-DF8AFAD77DA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A1D0C0-DD93-49E2-8300-E884D144D2B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FBAE6A-F35D-4F9F-A50D-891439BC559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D729F0-F0C3-47E3-AF16-5E6D09F8372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1C72BD-4BE9-4046-A72F-4695DF787B1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78063C-AB36-4569-AD7E-A5855029E7A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770918-70BD-4771-9BF1-B27EABE4E6E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D3713F-9196-451F-BEC9-91B133FF30F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7C4B9B-1A3C-44D2-B295-F5282C421C4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D07DEA-820C-41F9-A5E8-CF8B32FC621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4FFA02-E0D5-4A44-8FD3-84505330BCB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8102D7-C58E-4E0C-B73E-A2AABA44639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63A6CF-603E-4202-BB32-7BEDF1E4D5D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5CDFCA-C329-47B4-80E9-E7EE0D604E3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26202F-21F3-4100-B89B-F1A85D171E0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5F028C-26E0-4171-94AC-C50FD2023E4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B4665D-D988-4880-87C4-18A23CA900F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FCD8C8-3B91-4478-A7B8-DA397F09D6C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E4A0A6-E9DE-49F1-A50E-9E3D04471CE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A52D03-4D3A-495D-A289-F133A7EE996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ABCB40-EBC1-46C4-86C5-CACECBDD133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BC421F-5D5D-47C8-89B4-E0FE66C9BCF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E34857-38FF-4D1B-9944-F45C814D5C3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A3A858-80DA-4359-93D4-A37296CF297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074EBF-31BE-4DB5-9278-AA1DBEDD3A3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6697C5-5143-4C88-8E05-434E12794EB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DAB136-AB26-4FA1-9008-121606A9134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086F44-A654-46A0-B930-D007B9D829E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BF92F7-3ECE-49AF-B63A-82528B48D7C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A57D84-DD0B-4774-BD51-A33F1210044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24E944-9D93-423C-9367-3B02D46B623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96B406-6A75-4B09-898B-EAA63AFCA5C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2C33DD-8672-44CE-90C3-5201C8F810B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568485-5402-4275-B443-D845D75D8E4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7E941A-C1B9-4E58-96B9-52D0B86EFE4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95D4A5-C72D-4429-9EA8-414F446DB5F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86DB02-D3AD-43A3-A6EF-A1633BC2ECF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C16F76-4A00-4FDB-A18C-7D823606C49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E5614F-7D5E-4EA6-8D61-9ABFA371F63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BC1CA3-8809-461C-ADBC-6CF4622E0BD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6A55AC-E390-4A4D-B637-745C9D07788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9BFF64-8FC3-4636-8F94-F34DA70EBAF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1F33DC-51AF-4B8B-B059-F47773FACCF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A41292-A094-4DCC-B31B-E046D486468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E0C20A-FFF0-4273-B8D8-85CAA9A8968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D372AB-D3A5-4E31-A78A-809CE492EFE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9A8A9B-51F9-46BD-8494-7EC81C8461E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C84896-D02E-498A-9DAF-21ED4393138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1F20AB-FF0C-40BB-AC93-FD8DF877056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8DFDF1-40C8-4E73-97BF-A8C38BB2AC9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AB3E8A-E567-4E11-A1EB-7FA13AB4040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4C5CD1-3203-4C4E-8655-2CDA411142F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E9BCF8-A999-47F4-9AF7-906A685417D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F801F3-6450-4BD9-A10A-CBE07ED9935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227DAB-431F-459A-9E39-87EC861C276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447952-0205-4468-8D85-B9B708AFA0A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A8C380-19CC-4A48-B0C7-F1D2BE92678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784CC1-D06C-439E-8F19-D184DD77E4B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C22236-8B87-46B1-9BF7-C182F097D22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158194-8286-4DB0-B72A-1E83AF0DD37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FD34A0-D867-4142-A924-E15CBC8F0FE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20B122-1E73-4D28-8D89-1E0E0035BA5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2A147F-513A-482F-9C9B-0D9A9062DFD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C17B2C-8183-42AA-A383-CD3BCA7A87D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604570-3C48-4400-AB9D-B84B3FA33CF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9A6BDD-51E3-4E6C-9ED5-4EC828DD498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126E12-620B-468D-A9D4-4D2282AFB6D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32AA59-DEC6-42BB-8EF6-433344E6274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A7DA93-20CB-4C8E-970E-684006CD15B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181A56-F8AD-43AA-8DAC-666B6A812AE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3B1601-6A19-431D-9DC5-604D012FAF9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668F80-6EB4-40EF-927A-545BA0FFC53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8451C1-DD0F-4711-9A96-2CF1D6BA144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B7C5ED-81B0-42BA-946E-BBC4D77365A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E4F07A-9353-483C-A44E-ACDDF6811AD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24ED4A-A83A-4854-97D1-73CAAF55782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607C95-F681-41F9-A675-CF28D0F88D1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630DEF-107B-44FA-9960-35A0E7B7697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239AB0-6072-4E80-AA40-6C34664FD93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9CDA30-46B6-4EF2-B694-1771AAD8A57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9B1327-9814-43FF-A89B-7A1AE2C3DC5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54C277-86ED-48E7-84AF-0307A231715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B827EC-266F-47AC-AD61-3357AD7A815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AEEA8A-6D5E-4FC9-9C45-DC17F6A46EE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DE3BB2-79F9-4CCE-BF9E-CA458FF53C8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DE6713-D6C3-43B7-83A2-9AF890704E2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68FC15-3EA9-49B8-A445-FCFAE71DB52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70DC14-5D7D-4618-B3FD-A617FB129DD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F4878F-F552-4D01-8246-39CCE585448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657275-A0F7-4543-9AA3-7EA945AC999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AC924D-D77E-429B-A3CE-822D5A18607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6622A6-D687-491D-9BA6-375F2DF1E5F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DA19E0-8348-4E8A-A2A4-7BCC1E96B4A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7DEF0E-DF4A-4092-8EDD-BA77C1E2458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0AD8D0-6FEE-4709-A25D-2726D0C7183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83574E-05A3-4113-BB17-25009CEC28E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2ABB93-9B6D-4462-8AF5-E0CC34EA27D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2E1B84-C72E-49A4-A159-D3ED0D9DAC7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FD7A52-AE21-40C6-8E3B-23492C2630A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6ABA88-67B4-46B6-8A6F-4EE1EC56431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6B10CF-6C28-47BF-BE5A-EBE410779EB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72E285-9B1F-4515-A4A7-FBE1E6B2F87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DE4745-3F16-464B-ACB2-E11F4EBA546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1AC7B7-D4A1-4D1B-AD0A-07818D77566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643206-8944-48C0-9614-4FC8D0EC90A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383ABD-60F5-4623-B1AC-64EE816917E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8FFB6A-AB61-400A-B1E6-3AC0F1D02F8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D35DC1-56FA-4381-9850-4B4B68E1FC1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F96902-0CD5-4B09-A444-53756FD5572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06F411-75C1-46E9-AFDE-F9AA67720AC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92404C-DDEC-4532-A07E-D69901A7BB0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0C70F7-5679-48D6-ADB2-30E7E805D9A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B4F9DE-91CB-4D24-B0FE-F371F592562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0F4070-36D1-472A-862E-269FD323313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48E7E0-A69A-4ACF-9939-1B2038EA9F5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48532D-DA71-449C-973D-F1AFFF15FA5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064009-892E-4E6A-9193-A2744298A98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3E915C-5D9A-45E9-96FA-C0AEBE616BA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83CA73-CFAA-4FB9-BB52-D3C114E7189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A16EF9-D6AF-4CE9-96AE-768E011AC13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7FCAFC-14FE-4D1F-B0B2-A1C1B1C04F7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F8076B-9048-4E8E-87A0-4E74A044301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6FAE41-6D4F-4F0A-B3AB-9D8695F3D40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DAB64E-77DC-4B68-A144-63A5758365C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08FC21-45CB-4CDA-A598-6D71599F2E8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74AB2B-7129-448C-A3AC-F5B60F10E2D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492B9B-8EFA-4EDE-8545-0DA6BB43A9A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7CF0A5-071E-41B3-A8B4-1044C3CDDC0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29A9A2-9C97-4383-9E20-1793944A034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CB6874-ADC3-4742-93B0-570FC9B5567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95E699-F2EC-454D-849F-FD0ACD199B3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C34E17-3F51-4366-87DA-49AF0034855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6A5486-5716-41DB-AFCA-BE52C3D4E15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3D8986-9F61-4C46-B284-7882E7B08AB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BDEB8D-BD2D-49B3-A9ED-9645B8039F8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D9C443-6210-47D7-A3B3-FEE07480301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6EEB66-303A-4A13-B902-EC646022C09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96789F-7E60-43DE-BF6D-8EC323B0CDD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68230B-72DF-4B83-844A-075D1994614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F9C7F5-F05D-462B-B567-89F12173E3B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ECE952-D018-4C7E-99A5-2F8B4B6662F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04EF6D-560C-479E-84B2-E6A80B7BC59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C0E2FF-D539-47FD-9C9B-A6A73F7F291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DCB84C-CCEA-4D18-A9E8-26E1D5A345C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A5645D-B47D-421A-989C-CD767A9282E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CE738C-3E86-44E7-92CC-5626D760B76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628DB0-7DB0-4802-8F9F-D108C6BF37F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66A727-F75D-44BD-BDE3-6653727470F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1E03FD-9A9E-444D-94BD-05DC21228E7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3DC967-06C6-4B49-B134-0EEF976D4B6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450C04-81A7-4AF6-9373-47899DDE4A7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67B232-FF44-4CC5-9D95-942922ABFA6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3C33B0-59BA-4A95-B25C-E53E219B9F9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CF0B03-1E89-4EE5-95F3-325A0D94344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0F7C56-1942-4232-82F8-B6286D86A29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C1C88F-7AC0-42D8-B9D1-BFA52C0B8D5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2DA03E-99E0-46D5-9EF4-255D5DB4F63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729894-5A4A-4BB4-916A-9D1493F650E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C39F8C-341F-4162-8161-231B5D088BD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80F55F-8182-4E19-9B3D-D7BD2E4FBA8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8E9348-2C49-48F8-A7F6-9192FE27C94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9C71C0-CFFD-415E-987B-93A56639DCC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A53D5A-73CD-481F-8F29-D6559BF087C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A8EE0E-05C4-4A2C-85D1-4F6CE26EF5E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6A8D5C-A21C-4D6E-9CF5-2AF51D01C91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949B40-7ED6-46FF-AA81-124639E8B98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092C1B-F687-465D-80CA-B3C39938CB1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66A06F-7362-4E44-BFB4-AA2BC0C9428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3B3B90-C82E-4274-A5F3-B4DD9BFB7C8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95A64C-F531-44BB-9B9D-FC01DAF37AD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EBD77C-861F-4623-90CC-AC445EEE9BA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0001CB-74DC-4148-8B03-48E284436F3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D5B199-253E-4719-88ED-A2DE2C705D3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053F59-7D84-4D35-8651-8B74DD9C321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86CB33-34C2-42CF-9872-B59C9FD97E7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72D85C-CD30-443C-9DF1-B7887157A4F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F11712-F2F4-4B80-AF50-04482D07BF7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65439F-72BA-4E48-BDB5-EC74EAC69BC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C1B2CC-7CCE-4C64-938A-A443166FCD6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DA9723-3624-4BFF-B2BC-729ED2BEF69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1AE302-937D-4F91-9CF1-B3D772FE44E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7DC417-4EFD-406A-9F87-3274A01B70E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3AF43C-4242-4219-8EF1-6F36720274A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49E67F-D48A-4FC3-B879-1AE67F74C1C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41C3B9-3941-46AF-AE28-5DE003F1499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C116F2-BDF4-489F-AD50-E14D4E9B023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38A056-CB4F-43BF-951F-76C667BFFEB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92A407-5DB0-4F74-ADDB-2700108279F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B3FDD1-348A-4114-A6FA-A4765014C5E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B37396-0D07-4ACE-A5BD-735A0A3165D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6728B2-FA80-42C9-B7C6-D3FEBC4A806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079219-C2CC-4B92-8658-4661F8CE073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418F59-8046-43FE-8BB8-1E48C0178DC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B42177-56F1-45D5-AF0B-9007F99DD13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8836C0-78A8-4F46-8A4B-16C1FBEB863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E3A3DF-7E04-418A-86C7-7FF805353B9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84763F-7969-4E79-BF49-2E7F047CDE3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423DAB-1942-4F7F-BF40-04B44FD772D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C722C0-40C5-4507-A400-D4EF5AD09DD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09D6C1-B504-44DB-AC0A-EB22E74A86F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0B31B8-355B-4B0A-AC6D-3890CC5B4C4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F9D164-A446-485C-87F4-7F70E2039C0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544B61-E4DA-4366-BFCC-C4FD093761F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DB5D1E-37B1-4C63-8DBC-5FD426917E5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F1C7F3-8247-457A-BC59-C2222B034D3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645529-188F-47D2-BE3A-B54A1299138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2358A5-40D1-4E03-A6BC-2FFA05F3F8A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33CAEF-5FCB-4752-BD46-073B9546B67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9688BF-8489-4B70-8CAD-F8302539C8C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21FB26-CE82-4F40-80F2-DF6F284A754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BDA726-B452-4877-91FE-38C05D65E76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5411BC-BA93-473A-8A5A-3462547969D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F9A7AE-E399-43DF-91BD-D46E49E1528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8DFD5D-C315-47C8-BB1E-1EC7244A23D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EB2EEF-9FF4-4D3D-A3D2-93EA1113B3D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5EE0DA-C1DA-4B6F-B096-18B368DE9BB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4D18C8-9D2F-4596-9F79-D2ADB296851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16703B-38B5-4556-97A0-4B7044548FB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3453FA-5971-43AC-BD21-F18BC8405B0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26F4F9-0694-485B-A0D0-31D1A2D5011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0E6CF9-8719-4B7F-88EF-4A6EA571E52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0151A0-F5D9-4825-B313-F6B19D58562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54B567-E1EC-423E-BBD6-AA3C3890C87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3C7E5B-97EE-4A62-AD8F-917B13B2F87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DBC031-ABAB-47B3-A179-8D01697BDFE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608A11-561C-4EC7-A4C3-D15E2F70A25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95D9B3-A678-464E-B1A9-A589FAB9341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D12789-4C8A-4D70-8E4B-9B8D3F82663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6F0AA9-8146-4D6E-A96F-44A9A213D6F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6A5B74-1F0E-418D-8C28-CC046314858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FA37F9-F9DB-4B64-A070-82AC30EDAB4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EC02BC-9E22-4713-9AD4-B353650F5BF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3BFD17-B5B9-48B8-9453-6D64F4F65E4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6A58CC-8296-47FF-ADF9-E7800CF9988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9D9CE8-E62A-4D26-8B93-BD23DBC5FBE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4274E5-3538-47E6-AA06-0383C5D3B5E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C24F44-98AE-4D31-9187-6AF2A4880A3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549818-EBC4-4A98-9E78-E88E8981AFB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F95682-2767-4249-8535-BCCA1064A19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1F6AC6-6EEF-43B9-B1A6-35711ADB463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F1FADB-7FE5-4ADC-A89C-F256E862FB0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081352-4958-4CA7-8ED8-B2BE50A63FC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E96B99-DF10-4CE4-A25C-D7934E19F29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2DEF7E-6AB2-4093-A0AE-7F1F91DFC5D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7AB4E9-8278-43A5-BAF1-AC063381913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912987-2409-4E98-8984-F2CFD4B6AF0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221710-4D70-47C7-B52D-8154989956C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74DE76-D240-4321-B4D1-52CC382DA15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C9EA1E-117D-4308-BF98-BEB86ECD685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2F0001-3635-444D-B59A-738707DD17B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315C4F-02D1-4919-B980-10C29C9B51E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087534-812B-4680-8448-40F9931FAE6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CD7CE4-ADEC-49A2-9E3D-0771547D98F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EF7199-A29F-41B0-BE9B-F8F5B801DF3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22069F-5D07-4E21-A9AF-265126BB704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99DB52-D550-4BC7-94B4-842035FA931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27137C-0996-4EDC-81D3-BE4824D075C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7F3A42-D277-435A-B411-9B00C2C9554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1D2117-94B6-4F2F-AB1D-6CF637BAF3E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8031D1-0763-480E-A2D1-AE671E4F87E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2C787C-8EF3-490C-9DF4-848C8498470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D1661B-1F9A-4DDC-ADE8-EF58B1CDEAA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B52D02-B552-4C29-A038-0823ED8AF08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776C9A-6518-436E-8C6E-D0F869D9379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44B7C5-FD57-4498-B4B6-3B812A4429E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E5874C-FD92-43DE-A304-940725CF2C2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0377A2-990D-4D7B-8195-FC47AB4874B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00E275-0E8D-436E-9301-BA565D27969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75DF43-1BA7-4F37-B276-CEBFB5B320C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375D40-582C-4F29-9CC4-21F52DCC7D2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DC8D6E-3727-45E0-82C7-C3F30AFD8AE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D81CC2-53F2-439E-AE9D-407615A9AC2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EDBE0F-6373-4476-9366-6D3C769F6D3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EA52B6-0C95-4453-AFE1-D0C80B54F2E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71FB88-4CF7-45C4-A2AF-C4382E7FF30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3CE281-E3D9-4A49-8238-CA5C7293C09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BB675A-4401-491D-A495-23330AFFD9F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27D0BA-A122-4C1A-9F85-05DCE094E52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2FFCA9-3F54-4340-8F7E-B0B1A8674B6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61FD3A-284D-4A14-8E92-5BC32F90178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7DC03B-8F68-498B-8996-FA67E692A9D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7EEFD4-5E10-4718-8736-B48928CF171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6CE0E8-448A-4399-9606-355AA993B9B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14E733-657F-4DD5-95F5-3F6D000A3B8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3A55BF-D94B-421D-8015-A87CBD7AE9B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85631E-E5C6-4F11-908C-A008C702052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D9839C-28F1-48D0-976D-02C8810A15D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6343D7-B93A-4607-A8BD-DA60635C75A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1B35CF-66F2-4B32-8DE6-35275D89B87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4B5E8D-8519-4E6E-869E-907452B8BB7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01C663-2A92-4130-A3A4-982DADFB1E0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FFDB4D-78A2-4AAA-93E8-330E03D8E6B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9F5E7E-1D72-4434-BB36-F35C06DE673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665951-1448-41AE-870A-DA8B7E43FBC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9AEEF6-224C-4E7F-A0FD-EF89AA146A5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052E0C-4454-43DD-A5EB-C434970D5BF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ADA896-B141-4F40-8CF0-4317B566AD9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7F3406-995F-4A13-85D1-33717A65F71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05ED51-F879-4665-948D-6192264D43E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7E7DC8-3252-4896-803B-7A28B35C8AD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B82307-FEAA-4A2B-B524-617EC389F20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215F98-8973-4DA5-B155-92110F3016A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97F8BA-9FFC-428C-BC69-14DBDBA7E6A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C9B20C-81D6-42D0-A82F-9DC232BCE71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9AA093-0A41-4507-ACD5-49B61DC8FC1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B2E6BC-CB36-42B0-9C69-EBEDA8C6105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B6915C-0E7E-4EBD-96F0-81E1F7CCE29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CCD976-7D13-4F9F-B94A-60CF2D9C935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C55C2C-BD1A-4B00-B581-6257A8D717C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C578B8-E0A4-4359-A0D8-135ED541606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2B5B19-A905-41B9-AB00-5F0B67916F1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C3C9A6-2E91-4AFE-B36D-BC75C2B0CFA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E0F251-1715-4BF4-A2AA-6D1031D9EEA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B276AD-B64E-4FFA-A656-69FFCDF0308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DB069F-77E0-43F9-87CE-E21CB294CAA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AF7875-818F-476E-BFDE-6D07B1F249F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1B21F5-DFC4-4B44-82E4-5F85A769346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BFD104-4603-46D8-9B50-69B4C564D89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40CEBD-DED7-4506-9148-5FC56BA4137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5D6CE1-B319-42BF-A371-A04CC83C437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BADD46-C00C-49D6-A33A-6A37767C24E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8F8CE2-9541-4BD8-9E01-27F0860DD5A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762E32-7B37-4891-9351-050A5DA1FC5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03DA3C-85F4-47C9-AE05-EBC408A0D1D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321A39-D033-467C-A0F9-46E204A7F10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0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07E2E1-7FD1-4F20-ADBA-637B63B4F06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AF87AA-7089-4EDF-970A-896B1D9FF1B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130051-2674-4113-A759-C017B4CE64E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B75ED5-D810-4C33-A3D8-41AEBC4821B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C96039-2482-4866-810C-CFB32EF74D5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3CE897-1286-4E16-8635-6D1C86E7632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6F2952-36ED-4A4F-B483-8BD5078AC42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9E7AAC-4CA9-4210-A570-3076B88C4FC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9875B1-FB09-4883-92B1-F79F5CC107E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96A0EE-6557-4249-9ADD-3A126CB9B1E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3E27A4-62BA-4C70-9D3A-9247B794D2B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942B4B-18D5-4744-A015-2D3ED527D33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D24CEC-B8D6-4EEA-B039-A827F6FD25B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3C7FAB-4EA2-4B24-8B03-12E02EDC9E0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924943-4EBF-4F45-B5AE-C85752E2B31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070939-E0CF-4D4F-A181-0C15F06ECAB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C3C297-691E-458A-963D-75F402A5085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A568E2-BBA0-488A-8349-B60BFA0B8A2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2754BD-A0BB-4E4B-B4E2-D080E0E9412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872642-DFFD-4980-B6D7-79EA3777ED9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3855B8-AAFD-4C01-9AE9-444565EB752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165E6C-5F6A-46D2-856E-614DA04110D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E3ED3E-06F5-4445-A140-C8068D286DC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6E2A8F-27EA-4277-9AF9-1D8A6F71CB1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B06844-6654-46D1-AEF1-3AF3BA4E915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22526E-56AE-4B70-8D7F-1A79E913116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C44539-6071-43E9-A9B7-AABB8967144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34AF68-8833-46D0-A693-4AFA3B1E8EA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C7531C-D6F4-41B2-8E9C-1B579EBBD0C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BC9070-5E8C-4E20-8A86-3CFC53289B1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1C50AF-3166-4750-9DC2-4BC8F4A0C70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B1526F-E787-447C-83D7-FF942C3D488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05CE4F-B11A-41EA-A926-D00E45E7E42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8E2F78-7994-4161-844D-09CB0F19A85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84048D-454E-4EF4-890E-EC6D5284BE8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ACA079-E293-4671-9A83-EEFB6AD6994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40AD88-856B-4A85-80BC-0EF55E62209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A0BA84-BBC0-4809-A36A-4F9F5DD3F8C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EC15B7-F22C-4652-B2D9-C697EFF71F3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0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93B922-54AF-42BA-B68E-2B3709F3441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8468EE-1F9F-401E-83C9-83EA1AC3F7F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3B7A5B-3297-47A6-B70B-57482496F84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27ABD7-B7A9-4913-BBF2-55FEBA7FFE7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C686C4-1594-4C7A-B6F7-8D9A29C3447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0335C9-A59E-4F37-A586-CB4A4CC9B64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D9366C-D8DD-458B-AC8F-72619BB75D9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3A1FCD-C769-45CF-A572-B1E2B2B7ED3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5B25C2-76F6-44E1-9DC1-EA68B61483E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7090F6-DAA3-4DAE-96AD-4E82B8DC069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7CA13D-4498-461B-9559-60149ADC8F5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222170-D384-4CDB-AC62-4F62B2B041C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89F55D-F8D5-4442-9AA4-6364EF4286F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B08DD3-4922-4B70-8153-074383660C2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323909-7F45-49FA-B5CD-21738E8B31B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36E5CE-EB98-42EA-A776-75F42FB5B27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9E52D7-301F-4D20-8F09-8A6D2BA72B7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ED8E0A-1CEC-4ED4-ADB7-0E03E76B1E1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1A3357-C295-498C-BCAC-8A05296AC8E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F7E8F5-0E21-41A7-84DB-65CC5E204D0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6BEF8B-998D-42BD-ADA5-31F3197AF06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969A17-ED04-4206-B166-15C37164E98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564FBB-AD96-4EA8-8185-B76FA6E249A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00EA1F-2C88-4DBA-8EF3-331D30D70AF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9F10BA-8452-41F0-95E3-BF890F200FB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EE0424-6ABC-48E4-83D7-A96A1A23CBD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B6C8CE-0888-481B-A7BC-31881FC6807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44D24E-2728-4BCF-B667-5A7E913F25A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2BCF36-749D-4A90-9EF6-710088F27A4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1BF4ED-2CB7-4B30-8C79-8B8D570C278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48E9F5-3C47-4176-9917-3FA7B16010B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3C9D3D-7574-4FE6-8371-B0430FDCEDD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BF0FA5-E8A2-40EE-8701-4F95AB810C8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2EB5F2-F377-4DF8-BA4A-BE32044B912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C1CFE1-0770-481C-9598-4CD77EEC802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BF66CF-BA15-4ECF-B89F-7D6A67B7D0C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8F32E4-52BE-43CE-AEDC-FAB52AAD0CB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64ACE8-A9C4-4D71-AC93-4F91E420C2A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7C40AE-0063-45D6-A268-244B6CF7BE0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7A1B18-9997-4084-B4CA-8A44C692005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4F8F50-8B20-4EBE-9057-69D7EB031A1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CBC639-42F4-48D8-B3DE-59CF68138F5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701D4E-B948-4C0E-AC45-AC0A95D6E9B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4BE305-149A-486B-BE09-1D798C734C9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A5169E-C230-4707-AFBE-C51FD98FBE3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8819D3-BC36-4AF3-B869-4BC3A0524B4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BAD70E-FAE2-46B6-BBA2-D32C84C9BBD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7D126B-7C77-448C-B582-B49231313C9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AC3745-ACA5-4041-BE3E-70B952891B3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BBC6CB-7AAB-4695-A682-72860370959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AC8D55-2A67-44F6-A25A-3897AAA0130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454863-B4F8-4455-AFF7-8869E0B4442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4975DF-F726-4C33-A840-142B7838100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82EDAD-0EF0-49E0-9641-1D205EE93C4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5631B6-C9FC-4F22-8FBB-8E6D9B10FB3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574683-954A-4618-91D6-B141E5A86DF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39DC05-0590-4259-9110-1DC1A729125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DBE71F-7F74-4B66-910A-C1C1A49FA78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F7D0ED-0BA6-4B41-8C41-E8D791906CC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D2B179-CF11-4F14-A1DE-1FBC5B81AF3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2BDBE6-034C-495A-B267-29A88D0E203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16C70D-F975-4A28-A8EC-779DBF51728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8EC03D-1103-44F1-B983-0369F94B218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617E44-46BF-42C3-81E8-6A9D8CB8E10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8AFA26-1B3E-4573-9833-42BB4BB6222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0DA3CE-AE98-4140-91F0-32F2A0036AD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2D6AF2-5CC0-456C-95A3-6CE4A39D346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BA4F04-19A9-4841-A2AD-EEE7D5689D2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26694A-EF77-4699-A060-EBADC15CB95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EBBCF5-1AF8-4C28-A706-0ECC46CB195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B4B48F-5F7F-48E6-BB80-80CA50A17D9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8EDCDB-A76B-440A-9862-2A1FFF69B9B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7289CF-D7E6-4B35-BE40-16DF40BBB1B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E4476A-2A24-4AE4-BE0D-FF889A9A431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7F7442-FE97-4761-A4C6-7A9B46A62BE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128A81-4E61-425B-8AF4-09709CC3D1D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DB851B-A62E-4600-B596-98160176587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08A9AE-9DB5-4CCB-8BBB-0F57C16C2C5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FB9CCD-7F06-4153-B9DB-0CD2F2ECAA3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67C36F-4CD2-4554-8C50-81E1A959B30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00801C-2D45-44DE-8AFE-974F0962D74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842374-D9D5-4022-BF18-72630FCAA62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C0F885-0E71-4504-B23F-217CE41B4FE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196749-BC43-4FBE-B3F2-1C7DBE06358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3F81AE-AFD0-44DE-8835-8B132066A56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3D7B9E-4B6F-49DA-AD9E-EC07FC4B729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C94695-AE6F-4EA4-A375-631440A5500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F17B0F-BBAF-4FA0-B866-9E50F80AB69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C6B6E2-2E50-4732-94D4-2136D7D208F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D7E88D-EED2-48D6-84A7-1810F35B1DE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C53252-C303-4D47-9D6B-C1CB9CE2C94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4C9710-A6BC-4291-A5ED-9C0BDFEC218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9B5F43-AAE9-42B2-B745-138E1873352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28632F-6338-40C7-8800-E9AA4C4FE9A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49AF84-5233-4490-B03E-023F2C3F82B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44F3F1-C110-4B18-8C5F-26A08465B05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5B3609-159D-4604-A006-1E9FBD6707A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DFBC6F-8355-4CE9-BB8A-D2210BD9F9F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0CA9F9-6593-40D5-928E-1DA40429A6C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A93313-26A6-4259-9893-ED936AABC86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05A03B-A3A9-4C6A-AC00-5FF509F38F2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2421C7-AB15-488E-8967-2697BF1BE5A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71276A-AA6D-4FE1-B669-59E3360FE18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DED039-DB86-46DA-AAF0-54893081436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CC1B0B-875B-4CFD-AFDD-1E607FF738C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843232-F08F-4E22-B84B-3DCC5B9596A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BA2242-C99C-456C-ADD4-9E63C7477A2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030199-78FA-4F93-9528-952C01FD618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568A1B-7610-4712-B3CB-857C101F1F0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BE4BD8-4FDA-4DF6-8EBB-C61D6D24CAD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E96890-CD01-4FE5-81BC-D4F43D07B7F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83B711-19EA-4196-96C3-2AB616DDAB5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62DAF4-8307-4FD9-8BF8-2FE6FCEA98B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AC035F-5DAA-4BCE-9CA5-700486DC0F3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B706DB-337A-42B3-8911-C970CCC9C07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012555-6531-4698-A620-B828D6A8607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E4F25F-0B72-41FD-B7D6-C51E29C3E29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33A400-EBA8-4374-98E8-E35EF4AA5C6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30B672-087C-4621-976F-F716B09400F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6FDF68-BF9E-4DAA-A2A5-BDCC56E6A1E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FAC08A-3305-4D7B-A1BB-2F763A75323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A4503F-26D8-4F25-BFF7-F65ADCA75DA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6E6A7C-9F05-42BF-B03B-34AD34D2E50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17D3F5-DFE1-43FE-A180-FB2A0160235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4E7A58-83A0-4183-A093-40634C20A6F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E42764-82D9-4E8F-BFB0-BEEA6007641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B3987C-828A-4BA1-82D6-0077148668F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AE20D3-281D-4D80-A4F2-23EE173022D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D11E52-658C-4B42-A058-9EBDD3ADE81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E45E7F-6351-4AAF-A578-C093848E578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9D6A4D-B10C-47FC-BD4C-667D744958B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DC228A-C786-49C7-96D8-E0A9CC139BD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0A2571-AB0D-4B1D-AF8D-1BDD0073FB6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46093D-7FB9-44E0-9112-364E2E02839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A28114-DF35-41BE-B122-72A884DFE57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88C1A2-C113-4889-9282-F1B7F209460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0537E5-7BE3-4BC7-BA6E-BB9DC541F7F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707047-813B-4260-A800-89590E67C08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8B51E9-2703-47B1-9ECA-26091A94C01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1F9E3B-5145-46AF-83CA-855A751B501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DAAEEC-BFF9-4AA5-A891-D9BD407B799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E9EFBE-F912-4A17-80FB-7EEA01F0BD4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AAE3B7-079B-472A-AE36-27D7AB21B4E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C1E6A7-9E81-47A9-9D25-E6A8E77DF82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245ED9-B855-4721-BA16-4EFD5F3DADB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9A8C7E-944E-4A10-A22A-520400B5144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1A5504-8FE9-4116-9105-859F521B8B9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AA1DBD-DF8D-4A5F-9250-BDDD7C1BAC4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7FFBC6-5902-4F0E-879F-A0F8B20A922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E18B19-C151-4921-BDE9-FF38571E634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BD4A59-CF7E-41B3-8D76-3FC95B74F66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76FFDC-B20F-4522-A5BB-14B3B34B007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B16B2A-1C4D-4917-B775-BB29FE7EC40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E11EB7-B38C-4D72-9F70-57B41B2F468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B9721F-B4F1-49A1-AB53-40E75286132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884DFA-88B5-429A-A220-BDB45539EFB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F9C835-4E6B-46B2-BE50-DE3D4A4512A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9B64B8-9CCA-420E-846D-019AFE56367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419EE3-7C90-4122-9DEE-EE2C504605E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0B7E45-D629-4778-83F2-96DEC8439B3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58582E-72D8-43C0-A33B-BD51D547248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F96F15-BE41-4939-B49F-E681F354D04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7E697B-9539-47C3-AC69-EA3973FF5C0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589E9D-8E0D-4354-80D7-182CF1C01C0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FC766F-05EF-418E-B013-0B8B4F52533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DACD52-8267-4F2D-AB2C-D03B16731B0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768ADC-7F83-4ABB-A70E-C4FB09D9A9A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428497-9EED-4597-AA67-3D767DB08E8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9B40B7-BF78-4220-8618-9C25DEE0136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CB6577-D669-4F26-AE5C-7D8C11B2641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D276D3-7532-4E7E-8D01-4C2386453A5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C1D0B7-AF6F-4553-B117-62CD5CE68A6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BEFB71-2037-40D9-9F20-8ED7F01EE5F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70B608-290C-4214-A833-EA15B709F89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9CE218-437B-4549-ACDC-45138ACC9D2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046FE6-1A79-4979-927F-9857127BA4E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18B5D3-88E1-4B74-8C4D-35709446E6F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DAD4FC-7317-46E8-9DCA-FE14B024E98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EFB489-9086-4A15-9FFF-9213BB002EC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01E1B7-6353-4A7C-9260-BA601E46C69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06BADC-003A-4F4E-9E44-A0824E5E16A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424F8F-5A6F-43D5-84A8-DAAB29AEA32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4FDCF2-0D83-47B0-8A5E-0A100C4EAE1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8611D0-678D-46E1-9684-F786A8C3002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B319B0-DAC3-4433-BF7B-603960CE918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1D2762-CF5B-44E5-93E3-F665707161E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DE2932-4C5E-4DCA-80BE-F8458C0FEA5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EF6791-DC94-4A32-9454-814948A94ED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0441D7-A89A-4ECA-9598-4C7FAE7C318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517DD0-05AB-4D18-A6E0-2F3BB39746B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764014-540E-413F-897B-DDF0E49141C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9327E9-C4CD-4768-9921-EE17B700DD3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35B3A3-BE83-4735-BDF0-5A5C9C898E3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9459F1-81B2-474A-AABC-C4579301EAD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5E56D3-EA43-4318-81FD-51FA2FC28FE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6C7FCD-6752-45FC-A225-452A585EACC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E9CC34-4AB2-44FD-8B8B-8C0E834B506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72765C-16CA-4876-A702-AC54AE54D92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E43D80-AE07-40C8-B2D7-F4A064122CA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C78B4E-1D3B-4A14-A55A-90421993DE4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C3E46F-9501-48F7-881E-434A43AF1DB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A8B360-B5C9-4D15-A5A3-7006ACF793A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581469-B77B-408E-A382-A6983D0929D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B957EE-0A91-410A-9304-05880D9F806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9B2BF5-4531-4CAA-BC15-4801CFF29F5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C477F2-3175-4DEE-B14A-2381A89C98B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EB64BE-2716-475B-B029-5507897A64B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9092F7-348C-4343-B68C-9A06AE332D9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DBA8D9-3FE6-4728-921E-F02FA855346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95968C-58C6-478D-8AF2-AC1AE01FE69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F20088-2E11-4760-8A9F-EB954151C3C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EA896C-A685-4BB2-9C8B-CD38F021CE9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837CE5-1A55-401B-84BA-424380D55DB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07C112-EAF7-46AB-ADC9-A91DE2D990E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83C4AB-C2DA-4E85-A206-6190F223F32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1B3951-63E3-4E1A-BDB8-5A3371BF188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DE2A32-34E7-4474-B0A8-E818D222398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872AC0-9498-4416-8E46-75132EF17BA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4E0D2B-034F-408A-9E42-AC9CF8B37D5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B7B971-43B9-4EDE-8D45-02864385DDD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3BE23D-F094-4C6B-A123-0E03AE43B86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A1A5B0-FD3D-4BFA-8412-8DAD80A2386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200B65-8839-419B-AF3B-DFD9BA00546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B578EB-D864-485F-97EE-962CD5EAA6C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42B0FA-F5F5-4C0B-BBFD-1FC14D3C615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02377C-CDD0-4B6F-B215-FBEA8F30327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51855E-4744-4458-B1E9-E3313B2551B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68006F-E0E6-4ADA-B7F3-0164F5E1082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28E8C6-24B0-4DF4-876D-480DDC00A6B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C2C1D6-B277-424D-B8EA-4DBDDC55B91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0294C9-9E7B-4C64-AD1D-2082B90108F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E41CA7-3A09-4676-B0EE-B7307EDF2B8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E3700A-F558-4E50-BBBD-9A514AE38B6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EDF386-815C-406D-84C8-E2D74E9AB12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4BBD66-782C-41A4-98DC-F6951E5CDAE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F308F8-7EFC-4E3C-A96A-E1AF034F9A2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1BB620-37BD-4AE9-84EC-12F78190609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5A4EA4-031A-4543-BB2F-A7719BEB988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746DE9-A3CC-42BF-82BA-EFC04027684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A78714-DDD0-4691-830D-ACE9C572D40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1D5295-44FA-4858-8BEC-B0D8EC25245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955455-A5BF-4693-B23B-9DBA5E99ACB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61248B-7C85-4636-BBA2-AEE6EAFCB33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4582C7-7ED5-4E3F-BB35-7B93B9A041C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A5FCD4-C8B4-4492-A356-F086A9F631A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616765-AC7C-41F8-B1E4-1A4880C0839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022058-DA6E-414E-B4EE-1E0E58C287B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75A0BF-BF2E-4761-BE15-979A0EE7BCD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84D753-B5DA-4906-8818-55C6B8D9199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58C08D-F0D0-463A-BB02-8EBE4B635A9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10D215-8588-4653-96A6-D83A8C799D2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A195A6-604F-4106-BC33-FAC3328A149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012A46-1A04-4C69-AF34-4BBD934D7A0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72A7EC-04B8-4833-BEAC-234F71810EA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470DDD-F9E5-4BC0-A98F-A9B5121929D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3A6864-F4DC-4A35-A8B9-F9F9D0CEB90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C62599-B092-44CE-A575-6EB17E04E2F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7890AA-3248-4C83-B72E-D26A2300FFB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2A5B6B-5B41-4340-8DFA-3CBC90D0859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639643-3116-4139-8C6E-50B018A58F2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BC410D-B504-43D4-A0FA-CA2481F1733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499A54-B8FF-4513-ACBE-04BD536B2FA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2137AD-71AE-4EE7-BB21-8FAE45DB7C5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5E7CB7-9236-43A4-BD5A-0AD06EAA6C0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2DBA89-5A3A-4D53-94D4-75D6C3AF82A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371417-5F0B-4A78-923B-89AB0574992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0189AE-98B6-4205-BF60-2065E2BC30D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CA4E6A-FB49-415A-B484-31F76AAE4B8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C57183-EB38-4300-B333-97F0DE459FB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04775F-0C1D-4607-950C-48D7355CD1A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AFC4F3-1FA0-4BA2-915D-DDE24EF006C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EFDB66-C6FB-432D-9DA2-7A9ECA589BE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A5DD6D-D774-4591-91E0-974FA259564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60038E-1389-4C8C-9DDE-730346BFA3C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B38667-34E6-421A-8678-FB06EB7FFFD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469652-F5DA-4328-86F8-DCC4A688C2C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C62B21-C7FF-416F-A8F5-C924B57B4A5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047AB3-A9C0-4B38-8140-F98BAB9D588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4C8A0D-86F8-4B16-B2B7-E10F115D315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0D4669-AAB4-40F1-9AAD-3E5C08CB4E2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19FA3E-EF28-44C3-9859-FF605353166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9E7DEC-7731-4DAE-8A00-6323CDA0CE3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AA64AE-12C6-4B07-A36E-74538A568FD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A65A73-CAA3-4B44-B144-EAD962ECCDB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FE4B6D-B430-472C-8270-6F8C60CD434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4E9E0A-F7A1-4AEB-B2E2-87F45EC8B9B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4397BB-2D3F-4D65-8E71-2100D3CF3FE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F9E6B8-499C-4E87-9751-ABE175F6054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1A75E7-483F-4707-91B0-AF17B67E3A3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C4E558-76F0-44D9-B37D-D033021A1EB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2826F5-4FA2-4949-9762-0BF9C983A90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5E51E6-F369-43FC-9E63-3DD558191DB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D1B7EF-BA11-4C17-ABF3-398C8415AFA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45722E-9B98-4F20-A1E3-17EA5BEA3B4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506FB7-E756-4C92-A6D4-71248B389F8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EEE668-8C0E-4919-821B-A663BCB915D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DFCA33-345B-42AA-8D61-ECE841B6A33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D5AEA7-27FE-4AA5-AC53-CEB63249DAD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55D8B7-3EE3-4842-800C-DD3E8E3A930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5F2775-1551-4410-BA39-5D56E52A583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F0B72E-5E4F-47BB-B654-82285368158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D1FC7F-B0E6-49EF-A961-D5524307FAE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50C65C-72CC-4B28-9ABE-74956F4E69F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2884B3-3572-4212-B3A8-C3C2B477CD9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A05442-B406-42BB-A6D4-C24748A984C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3C2B6B-D922-408B-BEFD-EE9E165A8F2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F529F8-9B5C-4C78-A39C-B9415AC4594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0F60C6-15C6-46D8-8457-44AB21ED528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5396FA-1D39-4B90-9141-43023F1103F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CCF2FC-2885-4F3F-9CBA-EEC193C59DA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95BEE4-D2D1-4516-9E9C-B33486F55C8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285701-9C59-49AF-B157-E95DBC8B0F9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430F24-02A4-47A0-9052-D4279301FFB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9B57FF-22A9-4FBA-B5FE-8B0FCB99930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6FCEE3-72EB-400F-986D-FD80190475B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7EDAFF-158B-4C20-8616-9FF59C2C8E3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4A4E0E-851F-498C-9135-CE2BA3D0198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A79709-DCC3-4A7C-B8B8-F8E5F3EF25D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EE46AE-154F-428F-A535-6C43706E8D4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524CFE-1C1C-4D61-9971-DA568878911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E917BC-FD84-4886-879F-D5A6BD8FDEC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D2DE5B-31FD-4BD6-8582-DE746C63319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AFFB16-7047-49AC-BE9D-0600A051D00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9CC702-C7A1-423F-8CC8-1BF95CFA709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ED1749-ED36-40DD-AED5-7BB3931C647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67E7FB-A9A7-486C-94C9-A961F05042E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29AE83-CB61-43F4-9FD4-0FA5D139E28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48DE7C-8473-4CEF-8A12-10D61F19C8B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81A0D6-63B4-4A29-9B35-027B4BE615C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8AAD4A-0BB6-4A3E-9CB3-34974CA118E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D2E7EE-6A83-45FA-ABBB-9007E27F177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EE9259-81CF-46C2-AE51-D0E46B04125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357ADE-6C1F-4F90-8DE0-CB5E58DD1D5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95F46C-ED42-489E-A97F-EF32EA20EFB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E005D9-180C-42E9-BAEC-C65B4E02190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55A47C-1FFF-4A39-82E1-CAE2F71EAF8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9146E8-14D0-484E-8629-CEA49FC6262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272FD1-D5FB-4A93-80B4-13A12F83000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5BE2A4-DDBE-470F-ADDF-EB34263CBF0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D6D2FA-8C36-41D8-85FB-8B12AA587E0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F27693-B8DD-483E-B6AB-6934765D094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A9A643-0D80-48D6-8128-237F8276401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2E5B80-CBA2-4F68-AD86-D8D03284C04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BC9A56-D579-4020-A611-A87535FB937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7C63A7-2985-433A-BEF6-3243E01C81F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7F8C8F-F1C3-4848-AB2C-BB60093C326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A3111F-CB7A-458D-89FB-2CA817D1534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C7CB8A-8BCD-410D-870C-F128FF130DD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801BFC-5EDC-4280-9057-2EF1DA44D13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36E2BE-C4E2-47E9-8CBA-AABC91F7BBB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F54E0F-3AEA-45C1-A8E0-1FF5061125F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EE3CB2-AC94-49FD-96C4-F396878E89C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F56A3D-F9DE-44CF-A552-4CF623BC28D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DAC7BA-578B-4D5D-B9FB-632D615833E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AAA76D-7C47-4877-8BC5-C2F179C78B7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545461-091E-4D94-84AE-AA00EF34E9E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9C5E31-CC9D-4362-8AB1-40A4A953277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FFBC10-85F8-4B18-9EBB-99E4B0FAFDE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EE81D3-FF6B-4972-8035-2B2BA1BD3E4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E8DD61-2BC5-4A31-A16D-B574F566A3C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4CFCD1-C62F-4C4B-8682-F714E83B4EA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BC9DE4-623D-4832-BBFB-B77BC630A0D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E1262E-98F7-419A-86C6-E3134994DA3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37DFAC-7A7D-4C1C-B247-9AA3F2DCDA3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01735B-367A-44F6-96E9-DE7B1963950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98D3F8-9E7C-4E40-9BBE-98BF5DC8DEE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B52A87-D427-45F3-96D1-3FF28510EED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CDF3D6-7902-413C-B860-59F45697976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0FC52C-ED10-4E56-AF14-497CF4CA0D4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748AFC-1C0E-4DF2-BA3A-85F114EF2D9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DC4E4E-D1C2-42C2-A50C-4320422732C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3E2371-C08A-43E6-9EDD-3B3AA38ECA7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BB2CBB-23BF-4BFA-BA63-E1FFA3007E3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710308-7CBC-4565-BA56-66EF5436064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911C5D-4664-413D-8AE7-0729269B90C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E882F5-2967-4A0D-BC98-04D3CD94EE0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E55F68-1116-4D57-A645-B71A0766530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02EFF4-C92C-4C0B-A2D7-BF60AE27A6F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9307E6-7563-488F-A02F-3D9E2FA445E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B0AB44-5F4C-4429-9296-B205FF27CDB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5F1996-D823-4FBB-9D85-592A0A527B6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3D6D03-019C-4DE2-8C5B-2DF69EFC6E6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3CFD31-A985-42E9-9A65-4FA676BC2EF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90FD80-8FD8-4F2B-A963-3FAA66AE7FE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991D7E-6F4E-4F7B-AA6D-A79CE7AAC5C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F42974-94F6-4DCA-97F9-AAF0C5E0E56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FBFF64-20AD-4661-976B-53D51DD845C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666563-9B16-4AB6-899D-B414045FA1C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002DF8-F5C1-4984-9FDF-49C96F6B7F0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7DD7DF-6FF1-46B7-B9D8-DF200C626BD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BAD8A3-FB92-4628-B701-3CA3AB67EB5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B73ED3-D359-401B-B1AD-BC1D09910FD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113DDA-E1F3-427C-B0D5-CDCEC1EA680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1F3B14-F976-4792-8FFE-07C1678847A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452151-C5AE-4D26-A391-994D09616AE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9FDA7A-CBDD-47F7-9092-7F83574C466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4E539C-21F2-4FEF-B357-ED77AE54B76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771D1A-0577-4204-A563-7E0D01670D1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EDF9E2-1212-4C1D-AEC7-DDF54336693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2262F1-C765-47DD-B790-97910792ECA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19B5C3-B2E3-4BAE-8D0E-95E144BC2E0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11218E-9DC1-47F2-A18B-E92CBCC8109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7F8601-0D4C-4C01-96FB-3A9F9E0E61B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9F983D-BD83-4096-85D7-7C20A7F43FE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D4FB68-43FB-42A3-83E1-3B2190E4511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12936B-C3E1-4811-881A-F3D3633E085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2FC80A-3CEE-49FD-A340-29B827822B8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23C0E8-A3CF-4CE7-904D-5C2E48BB0CB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559D86-5F8F-498F-B0A9-E8BDAF6EB37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960C02-AD75-4C6E-8A1E-5728E3B1162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F17782-DC3C-47D3-AD13-EA3B930837C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2839BD-3942-43C7-9042-E3DBD54AE31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3F031A-20E2-4F5E-882B-FDE74494A4A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E1F08C-026D-4124-AD14-0A4CDF2E8C7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975B32-A351-4010-9732-12DB02A39BC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3DA4EC-201E-4C99-8883-7BD20C7549D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FAFFB0-0272-4845-B097-949117A0888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2B398E-BE57-48C0-9998-328B89FE127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BFA9C2-ABEB-43B7-A643-FDF7581E2BF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1FE65A-1A33-4C9C-9493-C0DDC56DD7B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C79400-DB30-4647-9E9D-50E46AD0F94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D6F989-BFF8-4E2F-BFE7-0FFBB424BC1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8C235D-C40A-4294-8F42-0D83A6105BB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927D65-B87D-4FFA-80D8-BFBC4AF5532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993CB6-620B-4C26-A534-620C316F384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9FF161-2A8A-402B-9DBC-C438215C524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212BA9-6608-461E-BD26-A8D1F5DE226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4C5800-7D54-4422-8CE3-20F7B74D00C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C6F020-C80C-4365-9CB9-2C8FDCC303D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D8FEB7-74C1-487D-B221-0D156A79F4C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D4E238-282E-4C81-820A-6DAC6FE8F47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6A7B5B-BD7F-4D50-9AE2-1117BB55622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6BADE8-9A45-484C-A925-EF7D0225E25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29DAE5-4D6E-44C2-ADE4-40276943BAA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C8C182-3F5A-4A3B-9832-4C3175CBBC4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4C58C8-70FC-46BB-8E53-FEAF98A1367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664DEB-88D0-452D-8F30-3CF0A539378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C46628-D02A-4F46-ABE2-FE83758FCD4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48F2ED-D5F6-4EBF-AD70-F74AA814993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C41E28-6488-49E6-9D2F-F7304C802B8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68BA95-9E55-40DB-AFD8-45D598DF045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FBCE52-FC60-462D-B483-B1F9855E7AC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B2C5E8-712F-4B51-A9F4-A7656A25B65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4048B7-F41F-4581-8190-1C779318B4A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B2D17A-53B4-4E47-AA53-5C383E58D45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F4F935-1206-4CAD-AD99-EE0F4E2E4CF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6BEF1C-8E3C-4BFE-835B-DEC1920D8A7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A2BAD9-D6A0-4CA2-B394-B34D28F9F37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D2A8B9-A43B-4F86-A1BA-7C8C1F371EE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105E97-9536-4CF1-85AF-BEDE4A50456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127CE6-3828-4DFE-ABFC-49ED67C0CE4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30FB5C-9AB5-49A3-852B-5D7DCA65718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436665-7506-4568-86E4-1FFC2EBAB9B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621AE4-5F9A-4F12-9189-A1D482FC79B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99C621-3EEC-4C52-8E67-AEA95C4ADD1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C89849-6122-44ED-B007-2A18497ACC6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2AA845-CB1C-4578-A142-D4EA760F521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4873D7-4B21-4D2E-A12F-E6945E7CBF2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9A1D0A-B8CE-4488-B95E-227953820D3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31B846-2EE5-455D-8515-8E8B8FF2AC1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CE2A44-0FB8-4934-B680-D410696D2B2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0E521F-13EE-463C-AD9C-C54C567EF7E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0C7333-DDF9-48A4-B670-AD183FF5439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32B71E-3737-4CEA-99E7-3E075A2F59A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080119-7FAE-4763-BEDC-4F912AFA7DE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E175A0-AE7F-4A49-833B-15A5C283187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7CECDB-1594-461F-83F1-B2CD802393D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CE3C68-E2DF-40F1-9E98-400568C1CE4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D2F437-1984-469F-9E44-3EFC65F8B4F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F4F1CC-61C6-4948-A616-051D1D6812F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D4CBDC-67B9-488A-84B6-BEA8E1A7D9D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5FEF20-C648-47E6-8A51-81362E6C03A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42547B-DAED-4FEC-B865-F36870E4D88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3B33EB-BC7F-436C-B9E5-D40350B7BA5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9F9FFF-556D-4074-BBD2-46B3AD31154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4B97D9-8244-4976-9FF8-D4D57B4E8D7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4C98B6-B71C-41DF-91B9-BDA07F57CD7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37FC65-E922-4CE9-B623-1D7785F657E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AA1890-65A9-4866-9D54-CAB34827BF7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EEDF34-A4C3-4D2A-91F5-3F1A45487E9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E1C8BD-81D7-4BCB-BD9F-2365C17FB58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F978F7-2DD5-4041-8216-FE9199A63E2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76BDDA-23FE-4BB3-9D53-8F3A5612F0E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673CA5-0219-4A28-99A0-A470209E22A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19A11C-2F57-4763-B58D-498AEB0B11D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278383-E122-4DEC-899A-356AEA9CF9D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FAD7BC-62B5-41CE-801A-A0D383CA521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5A4FA4-18DE-449C-873E-DDD4CF9844D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1F690A-6B9F-4140-9781-B027699D19A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E2D146-B2A7-49FF-ACCF-2910C13E637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60D909-560A-4427-92E0-06CED6E3FE8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2FF1C2-E573-4CEB-B0AE-6077E90B2CB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C295AA-7FBB-457B-ABAD-444A2562FF3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B34FCA-05A9-44A0-A3BA-4F3820B72B8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046DE7-26DC-424F-9AC7-2F5958E679C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44FD1D-56B8-4078-8E56-C198D7C5E1F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56FDCF-1179-4F5D-A8DC-9C542B90BE3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521B5F-8B1B-4836-A0E2-F195A85E01D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980593-0B62-4461-AA2C-074282926ED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114A7B-D131-4444-B91E-E7384009463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122D05-CD18-4E45-806B-E9E1B8E4B6B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B5856C-46D0-4308-AB3F-4D521496A7A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35CEC8-599B-4DCA-B8E9-712341C2A6B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1D288E-7C78-4F08-BE5A-44DD809B4D8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6A9F94-D34A-4094-9516-FF59DCBDA02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162827-D204-4CA1-A1A3-CE7CE2606AB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628A8B-6CC4-4195-A29C-1B25A238A98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46F2E6-5DD2-45C0-A5E0-D9A58C089F8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99CFA4-38DE-4209-B4CA-1EA070B9E25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809E6D-A9F2-430F-BC2C-73632F890EF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10A7DA-00CD-4622-8377-6A0A35C5C1F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2CC27E-A59D-4F0D-8EFC-EC54AF88A0A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5F2123-E953-4FF0-984B-88CC805B92A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286663-2146-4377-929B-C271FC6E31E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2EE144-D5DC-493A-BB71-12AB64B7A68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C2CC58-13FB-40FB-B0E6-78EE327F2D6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3762C4-6150-4720-B68E-99F24E752F2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66F995-1E3F-437B-BC14-DBC51FD61DF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8EEB12-2462-426C-A3F4-96CD97EB1E7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296104-A68A-4EE6-AC8E-C4F28CB37CB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5882E1-1BEC-4194-AB36-D72D5FE1D71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72EBA4-AD6F-4857-817F-270454EA764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631C34-6A65-4784-BEB2-3DD8769BBCF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C91E35-CFBA-48BA-A8B7-2A80D3DFC6A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CF8776-76DC-42C9-BBC8-45B8B629C89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DA3134-007D-4DF3-868B-C7B979BAC33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0EC8DB-B7E4-444C-B917-DABA9243D6A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458DED-A6C4-4BA7-A878-1D692AB2E12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E66585-A1B2-4A93-8F48-4A4EF2D248B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66C158-49FE-490A-85CA-AE9FD1AC038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E50C7B-CB79-45FB-8579-CE95C262070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4A019A-0E6F-40F4-80B9-F4324AF6C82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D7E81E-A0F9-43B5-AD1E-4162637496E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9DCD17-ECC1-4195-908A-8E406299557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A42914-E347-425C-9265-E65A6EB0E06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C07485-9606-4BD3-8342-430AEC0D6D9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BE089A-9F9B-4421-A4FC-F17A7DD44A1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B446AF-9C0C-442C-80C8-CEA352B8D01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CC322B-F68A-403F-9610-E431339BD8B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FD679D-78CF-4558-A609-D3898683650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19FBDD-764B-4FB6-9D89-9C77A9643EC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BA4CFF-F64F-4CB9-85EC-49E0E9C6A3F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729EFA-87A1-4BA4-8B51-D57996B52ED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6E1700-9C86-453E-B059-1F51898A094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1C7151-7188-4C07-B0EA-AADA67CF721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E75E2B-90EB-468C-B804-14673FC3CD0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6B571F-0FBE-4E1B-A6D5-D23C616422C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464626-196E-4614-A259-16ED992B1D8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F5A565-E957-4923-80CA-60931A82563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FB09F6-C738-4B03-BD8D-D327673514A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467543-2218-4C5D-BB70-46D5E686983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71EDE1-A906-4846-B177-0E9CAE5EC58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BF8B78-7708-45BF-B6CB-974381FEEA3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0FA7C3-8E20-4D22-B46D-96927D52B2F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0CD9D2-E9B3-4795-AA92-81E5FD95BBC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A0109C-DC49-42CD-8182-68F48D3D91B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2B44E1-0A55-4189-B2AB-8349C273C93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34A3A0-7E18-4E3D-A96A-A51FB1640F7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FDC3FB-4C90-4F7E-9071-DF6CD35304F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B6E1B8-D8A8-4204-9A96-1382C043269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19790A-73E5-4217-A236-7F8DBBE3FE7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161832-5258-477E-A1A5-00C074C0119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9033C1-91D5-410B-9201-AE009E308DE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708F4D-E7F4-4739-B336-239FA9A5DB3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08AA91-9EA7-413D-9EFC-D41C3DDA727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BFD47D-2AB4-4804-BA40-A0EFDAE59BA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D02DBF-0F69-4B00-95E6-54ABA5AAF64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0CB83A-7D70-4EF6-94A0-B11B3A9CC2D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13EDBA-D6AE-4786-98D9-58950254FB7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E4FF09-0A17-4D4D-96E1-10BC808951A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3931BA-100E-49D3-B309-EFBEA016BA3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E89B41-C3CF-4427-8C59-48313D3BC18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B8D724-76A4-48DD-B575-E9067EE8298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776CD0-CE99-4747-86D9-98AB98EA64E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B523A3-8FC0-4D1F-9FAC-C5D5F532F33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19CD2E-71CA-4F01-9183-8048EE9EB05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159E4B-C01B-4E74-A2E7-E561F44F7B8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F2E415-CB78-4E6E-A113-399347FDCDE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0CBD33-F1FC-4BA7-AE80-008F1222141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887254-198C-478E-9B18-CA7CB41E35C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191F9F-74FF-4A52-AC62-D710EE45048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A8F82A-EEB1-460E-AE8A-C5615D6F61B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9403D9-A293-4B1F-A270-0A5EF642D7E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979998-5B65-4C38-92FD-286D3342B16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1573D9-802C-42B3-9120-A650D818027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33C00F-5861-4531-B4CB-5BA4F1EFF1E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91BEFB-34A1-414F-ABD4-12F79B5E627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6677B7-56B2-420A-A03E-4D7AEF6B0DE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1440AA-9983-4B60-AB3F-96F1E4E61E4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612A02-DB46-42AC-88E5-9F32CBD76C6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A65009-463D-4BB1-A439-56AC0AFEE63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516D37-75D2-4668-8F65-109B7E68EB1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322EED-6B28-4483-9D7B-57550A6700D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C872F2-8059-45B8-8FEB-F5FC9B4F1AC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2F56D0-1683-498E-8093-0263095068A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52D2D1-81CF-4CAA-84BF-CE7F0AB9A68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109DE5-43CA-4182-BA2B-A5C9F908857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938F42-706A-439E-8934-820D19F3704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145B00-5DA8-49C4-995B-91769A24638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097082-5C73-40E4-9131-C84E0119024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72B5D2-35C1-478D-9C40-803E3D1F0C3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604C87-2DEB-4A7F-9307-D8BF32327E6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00E3D7-C016-4309-87AB-2B332305FAF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B85698-3593-4FCD-A84E-152602FB3C7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9669A3-6F0E-490E-A40D-A33BE5EA510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F6AADC-D258-406A-B82D-217C1106199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CA31E3-9F1F-490B-BC3B-30C887CB536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058F38-71AC-40D5-ACEA-57295ED9649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8D53E9-1D8D-4E57-9E83-931B3CBB32B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4A924D-7D3F-4317-BB07-D21AB237DEA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DA208B-9417-4F9E-B08B-66EFE2FF130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8A5387-80C7-413A-AAFC-9A742C98884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009950-87A2-49E8-A76E-7313A3FC3EC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BC0F41-15B5-4C5C-8C68-7CCD1091D93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447BE2-547E-49B5-A3B3-8B1C3A0C2D9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A62AC6-571D-4E36-BE42-2B7AE586CA3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EEBD56-3024-4483-B158-2AF7A70DF4A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9ADE62-3EC8-4ACB-A563-2C1DA844AAB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F6AC2B-88E5-4460-B9E9-00CC59B9F65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84DFE7-A8BD-4190-8060-CACCBE49810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E3288C-88CC-4EA1-8F52-FA7080FBE5A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9F2414-416B-4B28-9219-6BC711994C6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287E61-68D5-4275-A3AE-14D51D53E5C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B9B05C-B82A-4B4C-8D21-450B195FEBB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E6CA89-4C7B-4EC9-B728-219B419C05D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5DEF96-4AFF-474D-9842-1249F0EFF51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E3E5C3-559F-4BAA-994D-5188574CAC9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C8193C-243A-4BDD-B88F-FB852E82CF5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2FD66A-A913-408A-A557-3F49B95DC0D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64D08B-F39E-4258-9496-6DBDF7D4C9B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192550-20EF-479A-BAC3-23CBD5F1584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EA91CA-86DD-4D21-9F9C-D38D16C5961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E4DCCA-EFC6-4489-84B0-30005CE9A83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160DBD-33E2-478A-B8BF-2BCE16A64D0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BD49E6-0A90-4088-8A21-AE6D311D927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E33683-2D03-45E4-8598-DE215DC1B58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886ECC-7821-492D-872F-0E551A81244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CB115D-3FAB-46FC-8E54-B8BB9D76AE6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356353-2395-45C0-ACA5-B37B1B5F5DD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03864B-2D86-4059-A7E6-FE4131507B2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F9851A-98F7-4A04-8772-DBB16A4079C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C79C99-AF2E-4DA6-913D-DB20B2C782B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CC473D-82BF-4AA9-A918-3F783F63FEB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BDF38D-0FAC-4A91-A9C0-0BF05B90938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18AA5F-D39B-498A-9388-2448F8C44F8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C1590A-6105-423E-B3C3-1BA418E5710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D84FAA-1311-4BA4-9309-B357F21B6AD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744136-7B2A-4E85-8EF4-61FF1F18178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FE0C39-EC3D-43F6-8343-F2E941D8C43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538C8D-7D18-453E-8081-EED299B4F9E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052819-0077-40C3-B893-C3EFEDF4237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35B6A0-5D34-4FE1-81FB-1A8B2B0C6C7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CF6F1C-DE1F-48D3-B61F-9ABDC5227C0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752758-2DFB-460F-8464-ABD3C07FC04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5C1B84-9C0A-42A8-9B97-2E9844E5FE2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153F99-F0B0-4A3D-A34B-0F948C81D55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7C1F85-9C83-4374-934B-AD1871E2A6A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F2F50B-F3AE-49BE-A0FD-01E4764BD46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EB833F-3B0E-493A-B749-E669851DA27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A2D2D3-F09A-4332-AB74-6BEF620326F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9CD3FD-EE86-4CAF-A449-3C43708599B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0AB438-91FA-448D-90B8-F266417EA1D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8A823F-B667-42DF-AE83-F8AB01A70AA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203F8F-B3F1-4229-B77E-65B03DD1796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C089BE-E6D4-4453-AA1E-3A8147441B2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EF58D5-3E5D-49FB-A4F0-84794F24FCC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4627E7-74A4-4B64-BB5A-093A8F51340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32E8DA-22ED-4B23-8697-2754C256D21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C9F72D-5CBD-4602-A18A-70D2B6BA8BA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9EA66C-B30D-4345-BE2E-A596AFFD9BC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6A705C-C9D0-47F7-808D-3D6D3C91451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664E2E-96F8-45F0-A7BA-A224B827D41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B37BFC-ADFB-41F9-B9DE-E50C61DDDD2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2F47DB-151C-4C68-B478-8480395D1F7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684763-F62B-4DD6-A80B-DA3AC540EC0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471B19-C382-4341-AE0F-20CEFAD05D9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6A841C-16E1-47B9-8489-31B782F09F6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A11F80-2040-4021-8B3A-86020E10B74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9E1A0E-7509-4FBD-AAFF-2C351772AC1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76BF9B-B066-4C96-AAA0-ABA7F3ABA82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3B21CB-D221-4B1B-808C-B5C4BCF3DF7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D73658-5B80-48C1-82C8-AC25063A83B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8807DD-7909-416F-82A6-80E60298D4F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F4EE18-85AF-4C02-A5C5-96BDB1B94D6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129185-EA3E-4CF0-9F1E-B31F36A425B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40B423-6C89-4638-83E0-6DD1353183C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3F1A37-936B-4F3D-93D6-3E352402283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208D3B-1905-4CCA-9F55-9EAA94CEFDF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BBAB10-B23C-450B-8D2C-1D707206663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85BC1D-58C3-4FF9-A6D6-D7DCFF8900B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E22848-A412-41E2-99CF-BB5A9B93F56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430798-D7E0-4D03-9201-5C21F10B7D0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63CFEE-27EA-45C4-B265-2D886B494A6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EA9D84-3AAA-47A5-8388-462C3D9A068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F8C9D1-1B82-4E20-8851-C53F00B7C0D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685480-6D3F-4ADE-9826-DDA6793EE18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8F4532-F7A7-4517-9D9D-1B76B5F4314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4C0EAF-DF73-4783-B07F-24179CEF2C9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531F50-1ED4-43EB-BCC8-5C742A12641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38A26E-38C1-433A-B770-C8D97A0A213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E2C214-9BD9-4B7D-B708-37454D4B424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51B338-37F4-4FDC-9839-B67AF01252F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8A4B44-5AC5-474A-8900-223467ECD75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5531A3-2D7E-4B60-9B7B-45CC2589614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44B4C7-E8EC-498E-93D5-71C1FFBAC93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3D58C0-733A-4A9A-9172-26EFA2C4766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0B9313-CFD4-4FCD-BFBC-FC4225CB52E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485885-A5D3-4307-B79C-64D9D10A04C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193EFB-D891-49AE-934C-C85C05F6343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D065FD-6BE4-4972-965B-75D3C20C154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1E9EF6-8390-49D5-8A14-285A26C2373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ABFDC6-A961-4FAB-AE06-9D6C7953E6E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0F3DE6-39B3-4F53-9FE2-433F741FB39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555D9B-E871-4988-83D8-DD9062092B8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E518C6-CE95-4857-A49B-A908DBAA61C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739B4C-22CE-4166-B561-9AC1FECB15E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129C35-9B9B-4338-992E-6C6604BF3DB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AD7E04-F503-4CB9-8B23-87641185120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85C4DA-F8CE-48A7-A04F-442F499BE4B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3EB71B-B260-4EBA-B499-8A9CADC0326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8F1C64-E158-4C5B-A74B-2F37EDEF0F2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BBE8A4-A9F5-4595-B51F-946821C8F46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311110-2A61-4EA6-9807-4A3B1C2432E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262031-09A3-4277-9818-B782101B3DC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8BD9BF-B6A7-4AA8-BF10-8BA4CCBDA08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6473F3-4559-417A-8578-634CC942C74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0EE78D-551E-45D7-B7FB-81037026A14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6B7ACB-B086-42CE-9553-B3D818803C2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CAEBE9-1882-4039-B3C0-9C3FB73D4DF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AC5ECE-F245-404A-B55E-04B710EB5E6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C4CC0D-AF01-448D-B8DC-FDCAE738822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0157E2-9DC9-4509-93F3-38599125A72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22242C-51B7-460C-8459-6F339EEC573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C5DDB9-4AF7-4F36-8BBD-6A32E40ADC3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49C885-0CE7-40D3-B95A-3041B4B9A3B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A6F015-E624-4DC4-A6F5-A0BB3021618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F8CAC4-D6C2-4FDD-9B81-4855B8EFE48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146A64-2D32-429A-B624-36202B8F8E7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B1382D-7AC1-4200-9F69-2408173AD60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66BCCB-76C3-40D6-81B5-7B3DF3230C9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5D5843-241A-46D4-917A-91CDAA192DB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AEB82E-5D3E-46BC-83A0-D503F7712CE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AB56FA-2D3D-44E1-B676-7EFE7CBB5D2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6D8157-A1D3-4C06-9C7E-0B874E88321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69400C-3D5C-4439-BE7C-FC59CAB29D3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805FD2-2CBD-467B-BB89-954D167B1D5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322806-3C06-40BB-8536-9C2AE632B1D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63DC3C-0323-437C-9930-A05A93E924D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4CEF30-8BD9-410A-BE8B-7CEB0F08115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4E9FF6-BADD-491A-9432-BC547459671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808BA7-7226-4BEC-BC5E-E02EE1E436F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BCF949-3B95-48D4-B0E7-1553271B159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9E6489-9261-4A5F-B2F5-86FBD97DB9A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29DFE3-0CBB-4A57-AC0A-6210C808E63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32C035-2A18-4A99-9BAF-D62CE33407B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D7DCCF-5D9D-4A5D-AF9E-2203214FA28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379E3C-FA62-4E51-ACB7-81AD6C57465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995A2A-1D48-4848-BCDE-815A4F9E028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9BBB36-AABA-456E-ACDF-8B2975008DB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7A770E-0D8B-4B64-BD49-111F4E3B980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80E108-7FD7-4CE7-9EDE-DE91258D1FB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638732-F501-4D91-8340-3B777DDBA54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C77D36-568F-4FF3-A9F8-437A48509CD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736C1F-0A90-4214-B1A5-089570E8D78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152C56-919A-4F98-8AFB-6F7FCE8AA4F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54FDD5-F7F1-4537-89DF-42709E7C06B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BEE529-0A72-4A29-B542-CB50466D368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BD26EF-EB8C-4A58-BAE1-E494125AB41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9037D8-828A-4B47-A722-696514F2062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7184B8-74D6-457B-BE95-B5177AA9A82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FF896A-B825-4D8C-B60E-2484EECC298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2C4588-FEC4-49B4-8FE0-34B6E0BD967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44C05F-FA41-495C-82B3-88F091A28E9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89E418-4949-4F73-BEC4-EF5AE2C2040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B16ADB-49ED-4C3F-80A8-B2572766070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D7BED0-FB23-49EB-A657-45CCF2A4404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D5EC08-0B01-492E-8771-1B9F15946D2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D3A02A-E9A5-4C87-BCC6-C122B6A81FE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EF15FE-3177-46F4-BE9F-0A5E9CCD2B6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EC846D-8519-43C7-9EE2-AAC49784005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C5BF23-16EE-4A70-86C7-5200BC00991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4F3653-3F4D-4785-9522-0202F9AF157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AA2DFC-1EEF-43F9-AEFD-13419978196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E2DF41-AB71-4731-B6BB-27BB4871E96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64D92A-327E-4E5B-9B5C-7892D5007E4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5F2C25-C8BF-4D3B-B024-26A188DD313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1295D4-4A01-41EA-9104-C70A2D3224D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AF40DA-D58F-4661-8031-26D5D477A9D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16E5A8-938A-41C3-9B74-70DFD64001F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7FD364-0BB8-48B9-B820-636131DD1C8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94A99C-EC28-4416-BE38-21086A0BA3F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FDC879-FABC-4D08-ABED-3E51A956BB2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4D3857-0B4C-4B81-A4F6-55474C6D1F0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C21DA0-E0BE-453F-AF73-C82C99429FD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B82F5E-DA4E-4DE1-9003-AD379CFF86D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64F515-396D-43CB-A03B-836AB785F7D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8D8338-0D06-4C68-8E48-26E393D567E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AA7BDD-15AE-44A5-894E-4C9AC463287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1BC69F-31F7-4DA8-B22E-1D8D324DAC7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CA60E0-48B5-483F-8FE3-22574CE549F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F5A958-5998-4E5C-8E3D-2FF450071F5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F44258-4973-4EE7-ACFA-4D77AF7DF78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04274D-D5FE-49F6-9740-40B9DBDBCBC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97318B-49FA-47D0-982F-39A9B7A260C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620298-A9D1-4CA5-8B6B-B92E2F4254E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2E4DB6-A2B7-4270-BE5C-17D99793985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2115F1-5F7E-4B6D-B7F5-6CF90CD9EC7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31BA89-2331-481D-A0C3-3FBBBB89634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3B7DC0-5CAC-423E-BF52-72125B41A21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C54BB4-5E22-4451-BB75-C188C7797A8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B57214-FCA3-4B64-B997-F83E858C779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D44312-120C-4EFC-822A-5BC5C34BAC6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6E816B-2DB4-44D8-82CD-6DB63F3AB11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16818F-642F-4ECB-93EC-56F45F54DCF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943B02-8D0F-4F04-A6E0-241ADF9C8C7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F10B3E-D279-456B-A426-33AF251ECB9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277EA6-B8EF-401F-9026-5723704B68E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D6844D-7DC0-4DB7-BC13-2727BF8D329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A2A894-0DD4-4F2B-934D-764F9008617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A6C372-D1E1-4F8E-819A-7A5CDC929AA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F5F8BF-B213-4C81-A1F3-F9062FE92FA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7F9DE7-FA2E-4344-9E64-3EF47A72159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BFE90B-65FD-436E-AF6C-395891A12EB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427C45-1A34-46F1-B5F8-038ABEF49A1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29FACC-519A-47D0-A567-12DE715AC66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B207AB-3081-4556-8A41-0FC8F6E59A3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849393-2278-468D-A2F7-872309D6630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80DB4E-C5AB-4EE1-B828-D11F6DA1307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AC53DF-EC76-4139-81A4-0D334235ECC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A1E44C-9249-4005-A7B3-A0E4F22BE1F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94AB91-5960-474F-B041-32F0E0AFA1A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F3E632-21E8-424E-B792-50F3A11909D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36B0B0-7CB2-4BEA-B55D-93098646F68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5A1383-1D0C-478C-A3B9-9FCC8C79492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E9E8C9-5139-4AD4-8294-C7DD6E9C142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0222B4-013C-40E1-A1CB-73B3795E150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CAAF59-DEBB-4E4D-8C5E-FDE1A1E7FAF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B32BA7-8B46-451C-9F8B-AC86104943E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91EA9B-2D66-473A-8680-C31219D7B85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99D828-968D-4A97-9D08-B22487E31F9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FD4C47-25F2-4CEC-B466-84A99393A32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8AF9BA-3F29-423C-91B7-DBF288FB660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469DEA-74BA-4370-BA0C-C87A7E3934E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210F07-05BC-4F87-AC62-7E09396B615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C0F297-A9DE-4603-B9F0-86F6618EC84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51361B-D82C-4295-A576-3FF0EF9DBC2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C1F107-011A-4030-9183-A751C946580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3D10C5-91A2-4E35-AEB3-BFB1C65C2E5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391E0A-0B7F-4F6D-8C92-A69F09682EA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FDAF06-DB4B-4C7E-B1B0-245D3F89732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EE57E3-2F6C-47BD-99A7-E7344EC873F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CB38F2-746F-43BB-BEB6-C8291CD1293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9F13F2-694A-4BDB-A568-D8C587D6392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1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FFEB1F-34E7-4F37-A3D6-56A4765C10D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890DEC-3D65-45A8-A1CB-4383E125639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4456F4-D083-4401-B1C8-4F5983F54A5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68801C-A1B3-435F-B306-E446E9F5F6A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2011FC-B190-4C77-ABEA-2F5D1581430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F203BD-5921-47CD-A4DF-0EB062DE11B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613ADC-3CBA-4909-BEF4-9761AF40518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E56444-FA09-4F7F-B6E2-08FB7CD8F92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90E2A0-E263-4702-A448-E70DD4F9F8A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30C170-A1AC-43E1-B9E0-4CCC265D226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050155-1030-4D24-83ED-35488A3A3EE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1BDC3B-C097-45FB-9934-9330CD07BD2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07832B-D38A-4150-BE74-3A4E6BEF6F3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FE2A33-A99C-442B-A5F8-985E69CD275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96251F-3AE1-40A2-A6C2-E8586FE6352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EF1464-0CA7-4531-AD7B-1787E5DE34C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5A7DF7-94CF-49A8-8FDC-E6DBBAE79FE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1C6C21-D113-4103-B5D2-DD7C78A3B7F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7303AB-0809-469B-B61C-FC0CF90CA15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784C9D-8DA2-43CE-8EF4-EB6BB95D563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9F5667-1929-480D-8378-85A8D11BD8A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EF6F2E-D6B3-475F-B3A4-879B60E14E1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4748A7-88B8-4703-B35D-FC4046AD57E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A28055-AABD-4FEB-85F8-2B97C766212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6FE207-5DA3-4D05-9E46-4139202AE55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05C9F2-0DA2-42BC-BAA6-1E91E538829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02DF52-D49C-4FB1-A531-BFC1CEC027F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B7FEA4-1C18-4BD4-83C4-6EC88D0F97A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8186D0-8CFC-4DB7-8946-C4578EC46AE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9EE4D1-A29D-42F1-9B29-D3B31848BDF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0DC041-43E1-4946-B7A2-32CFA1497DC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C48728-F90B-4882-B2C4-CD06AAD1A7E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036DFC-A4E3-4EEC-8936-A3898DD57DB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CFD91D-130D-48BD-90DD-1201B6ED688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E2FEC1-0F9E-4E42-A95D-FE187B47BC0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F227EA-9097-4EBC-A9F4-8814FBC2C7B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F15A42-D105-414E-A8CF-4141046D4AA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6C5BA8-4DD5-436D-A5BD-93D85CBDD1C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8D15D9-1C6E-463A-B00B-3CF17F5A01F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04614D-EEC1-4533-B7B2-8B0DC7DCB62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25EEC3-E138-499D-88A0-19B5F55D067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EE347C-B2C7-4B7B-931B-F62DE324D34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1071BF-967E-4E4A-8509-002D37966FE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E93424-16F4-48CE-A760-9518EA1205E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C2AF63-4E37-44D0-A325-0CC55BB5435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13FFF1-85CE-4359-9122-CD7424A06AF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63E78A-2AFE-440D-9D2F-B62F40B4607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4267B5-110F-4360-9BBA-F9B2E908711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EA1D6F-EA66-46BE-A902-C59388C3E3A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45653C-871A-4B88-9A53-7F364AE510C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E52565-37E8-4E86-91EE-90140B57E3B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F47A6B-EDA8-4C7A-A720-BDDA420609B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4CFBD2-D4F5-4A1B-9E60-F41FF5F243A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C91F88-DD87-499A-9C3A-3D265C548FB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CEC363-DC6F-4010-B578-37ECD7C3177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FAF0CB-6A92-462C-AFF3-99C97FAA445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E3EDCA-053E-4534-AFC9-D285E8C8B9E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76281E-79A9-49C0-9599-739ABFD7229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0DD2A7-F816-4106-BF76-153A303B739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56BDFE-F0A9-4237-94E1-C5A9403E9AB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107727-45E0-40E0-AB46-C1E5AD43280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0015E1-9CFF-43D7-BE1E-1B6D9E3AA46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5E2C2B-64E9-44F5-8FB7-5112DCE561C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24096B-D539-4B5F-930E-820B6A02EC5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A62987-4D7F-4CB7-8876-2023B4D7934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CF9567-41EB-41D7-B307-0E9F2220562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747FF2-7986-480E-B6B7-4C96848E8AE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9F9423-708B-458F-9234-EEB2094860E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4EA79B-0F87-49B9-A8B1-48BAA934C93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A1DDE9-EE52-48CE-909F-44D093A7CF4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830B53-4561-47CC-A303-C54F4D9934A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D43A27-0772-4FB7-B682-51D387A1269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C569F8-FC92-497E-98F4-437A5CB97AA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81ACE2-0BE0-4157-AB9D-33485B239F7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EFF148-B2A5-44B5-9499-B00A40F6273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416B19-92B2-4C64-AEE2-9A56878B1D7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5654F2-BE51-484B-AB42-737889C65A1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A415EA-04DE-4BCD-819C-1EC5ECBB908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35A624-1693-40B6-B21F-6B998C8FE29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08E2E3-AA89-44C1-AC56-B3BE53D1A99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6F46EA-F35D-402B-A1A8-DECF6F06B0C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D85962-9D79-470C-840A-B9063441DE2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716A2C-63A6-4244-8F01-E7105E17F24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6D0BCE-365E-4B31-A447-20221FAF863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9270FA-E804-43B3-B73E-FE5A4E0636E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70CC96-DCCA-492F-ABFA-932A405B800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C41DE2-8A54-4143-88AB-9123211BEB4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F5949C-7B5C-4A5F-8DE7-82420C07991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BA72C4-1120-42ED-9A31-9ADAE7433D4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63EC65-A4C0-40E3-A891-CC177E17A7C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436572-EE1A-4B4A-B3DA-176D0045C6B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43B902-3887-411D-89AD-83D18C5341D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CDC983-88E9-41B3-9348-516DDC99A01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15ADD8-AB1D-40FA-B56F-5176105A9E8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FCE4A1-150F-430B-9E25-F6EFF404932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58A648-47A0-4F87-8599-25643CA6FA8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4961D0-15D6-4E42-9EF7-CE7D753C7C5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5563C5-8210-4EC3-91C3-AC08ACCE142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A39BE0-C03E-4308-8E4D-CA18C4BC232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982E41-1509-498C-BC34-636800B7C9D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E61AAD-9AEC-41C2-8B83-BF63FBAC683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CDCB8F-3F3E-4802-B730-B3F9AB31D5E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7A6099-D5A4-4AB7-BE51-C64EB48A1F5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48DD5F-014C-4864-BE7E-BF6025570F6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E98076-EAD6-440E-9A5C-53029D25FB9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43D482-50D2-4F3A-B093-D8FF4D0C924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9CC21B-A547-4E27-956D-FB017AC4659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73B1D7-96F2-4C69-9FD7-E0F65CA4741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40A427-6E49-4F7B-8CF4-21003F39F9E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5D54AB-ABB2-416E-AF05-369513D72D2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081E69-FA75-4001-8FA0-4C67954297A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2776C6-92B0-4C11-B325-81AB8CEAD50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20D90D-B5A3-41C5-AF28-3A46E7B96FE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488007-9A5B-44AF-A471-F7B726982B8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896BAF-6642-4528-8953-34876D5EFF8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7BD618-922E-44E5-BA5A-69954B03475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B69EFE-649B-4C32-B57C-261BA4E90E8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32D943-6AF7-4D36-8641-2A1488F1BFE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033A7C-2ADE-47E2-A7C3-868312B7552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D91193-074C-4169-84C0-62E4A76148D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A0E5C3-780E-497D-AA07-C9E57359D4C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70D440-2745-4165-8876-E9F74495B9D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CD5DAD-E9B6-4358-88D8-2D524738694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7D05F5-BB51-4E0C-BB5A-03309D0AB55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2886B2-D867-4A90-BD54-6EAE6C59295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35575B-10BC-4CD7-ADF6-E7A1853424D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FE5B33-1615-4ED3-ABC8-45168A275CB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24F5D3-6BC7-428C-A0EF-79E7C3C4DB4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C7B7E6-1DAE-4DF8-8800-8AF96524646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76B08B-85EA-4FE2-8EDD-6CBBEC4CE97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5D2C54-1D39-4E84-A3F5-7A467B414E8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9876E3-2550-40DC-852F-FA8800853D1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305AEE-DEF1-475D-B37E-1632FD0565A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7A8C67-05C3-42CE-81A9-FDEEA81BDE6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D3790F-970B-48F4-8939-8213D7ECEF8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C52B55-3D73-4E47-B7AA-6A5BBED6119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BFDB61-84CD-4A73-AF62-80CB64CA1BE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60E375-FAA5-4CE5-A84C-5C2AF90D95E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177699-544E-476C-B8B6-63FBEA15836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4C8B5A-D3BB-4D20-BC89-C0107E9CA99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277A1D-E5F4-4737-8105-E6D2CCE566A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B75E14-9CA9-4222-A023-B31D3F41E5E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F7FE32-DEAA-4637-9AFF-231EA7BCE82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D76F54-39C0-40B9-AA62-BA4EC27384D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AEE97E-5D1A-44A6-8CE8-E104E5B44F6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8AC30E-D9A0-4A34-B247-96E8BE1ACC1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CEBD21-C789-47D8-8ADA-3F373097271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1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7E0242-48E7-43A6-A609-DD425866C9F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F46D1A-3D45-4219-A908-FEF1C7371A9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4CF393-7D18-46A4-A05A-D8CF5EE334B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0740F2-483B-406C-82B3-F0704D99A07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03A750-60EF-4F21-9C2E-75CA09F8C3F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4C5BA0-F36E-45C1-9911-1F6BA056BE1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F9EC6D-69BB-447A-9947-1E82FB52B83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9626AB-D374-4AAD-85FA-4676196D338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700DE0-9064-4409-8C9A-BBF84A66BF0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82266E-5F0D-4F0C-8140-4AED27F1EF8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01ADFF-8B56-418C-A2AB-81CDA76FA52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66E65F-85F1-45C5-97CB-612681D351C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8AF6F3-DE58-49F8-A6E9-2EAE6B00D0F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D9AF88-914F-45F1-8452-618C1F45248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105B5F-F496-4039-8548-525B6215268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6E0FF2-D82F-4F09-8B34-D30510A1FC5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D16564-664D-469D-B9FC-108CDCCC664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219719-8C2F-4F06-9488-EC71CBD25A9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477C98-82B9-40E6-A22A-D56FBE38F18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F48BC2-BE37-43AF-A8C9-0B37E03A109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BDE9A7-A7C1-450F-A257-2E6DA39F13B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1D2CE6-719E-442D-8359-E77664942F6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60DCAE-A748-4596-A57F-D5885B48A81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0CBB0A-33CE-4418-A3A8-C8067711764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C60011-1522-4E73-8CE0-37E27611DB4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15C23A-CAC1-4852-8B44-51EBE4D75A7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8D1173-A215-4272-9B75-B974232D929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428AAD-500F-419F-823D-83B6CCA0A2F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20BDAB-0115-4CFB-A61B-88E36F9E201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DBDB48-6B80-4ECA-A57D-2B00349A66F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34F8D6-0674-4542-B47D-20AB38E7937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EF497D-BAD9-43B6-A78D-8F44E2B737E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7BE684-F0FA-4507-A2F8-8CFB9E6E737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135DCD-0557-4815-823E-69C1D3C7239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B10FFB-2A3F-4BBA-B361-CB4AB5D11A5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AD5E35-E381-4A63-93F2-0D0028EEE1D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62529F-E543-4FDD-8E05-B91C993532B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C214F1-F9C8-4451-A425-9D27ED9C89A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618A21-D2C9-4690-8B59-11FC4DA3A50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AE3FEE-547F-4AFC-BE35-47B29D4FC8B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F795FF-40E1-4D9D-8468-CA83A4A0574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1D9DE0-9BB6-45F8-8879-BEBFAE6A361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210EF4-3BD0-43AD-91D4-A9A492D3667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A1A859-5A41-40C6-8FF1-6F277DAC7B6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77BC6C-96BA-4DBF-A274-44FACF67C4D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89C877-26C7-4EEB-A7F5-F438190CF6D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AF0174-DF27-4B6C-922F-8D4B7F287E9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EC3255-D06B-4825-B435-86B5E376C27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DB2A58-46F0-4D73-83CE-E40AFB84605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06136B-29FB-4F61-AC4E-ACE5226DE4E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9DFBE7-F298-4D23-B680-B39C230E514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335559-01C2-457F-953B-005FA9BFEBC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686E5E-A566-4D8C-8B74-22016386287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3C5EC4-0F07-404D-93B3-06B94968CE8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1DBFB9-5A97-43E3-B3AE-FFB965415CB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3748CA-CDBE-43EA-B874-507FE56FA96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70990E-F4A6-4A43-BB32-441056AEEFD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B36EBF-DCC2-400B-89C5-1D157052FC1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083598-9E63-47AD-BB30-543AF35AB7F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0A6EE1-7AE8-477C-B761-A35379F2297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856DAC-E69D-4D69-A2E0-F634E998A6A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AECAFA-58FC-4522-AFC4-9A5F7355975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0A8FB4-8DF2-4891-A12D-74590CB1475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B04D0F-DD32-4091-9037-0625DBFD149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44E075-FF4A-4F52-9911-128F1A7F522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D3ABDD-D7D6-4970-AA54-FFD531BEE25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2AE379-3DF4-4296-A761-607FA8DF023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E3DD0F-3334-488A-A5E5-8320FC5AC97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2B302E-2A19-498F-8585-3F1D2365292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F090E4-06D9-4753-99C3-DFF71B816B6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7B4B91-76E7-46FC-98BB-0A1A54A300C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D02F09-5701-4898-8506-D236391D018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0DF020-8E6A-4701-93B5-5F9825BDB07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211AB0-D59E-4439-A3FB-3A333B71F53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0FBACD-D3FD-4768-971F-7F34507612F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71CE68-4393-4CDE-B38E-4798C90F977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732AFE-1D7F-475A-AC2C-B5243F2BB24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ED3678-6C57-4EC6-9B43-7E4A3FA1A21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1D2067-3104-4CBB-B47C-903A099AB86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1DE054-8F89-4CED-82B1-806B67A5031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9357AC-AD6F-4409-8BA7-A965420C5F9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A3B399-5D46-4BC0-91CF-6672BE3715B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DD87E7-3A2F-4A12-9894-512F2D1CA1F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17E3BB-07BE-424B-92C9-3D8763F4DF8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0064E8-007F-4CEF-A9CE-4E45F2183DC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EBD025-DAC1-44C4-9EC2-ED9337502AD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05C74C-2D77-423E-8112-1AC77AC4E6A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259908-F489-4C30-A9D4-8A0153DD4E8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390727-C6F0-47A7-8FED-48A64A35D63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9C8239-5322-4F26-B9AF-58BF6B5FB0F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977443-53BD-40BD-8BA8-F3F2FCE5176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E98AC0-F322-495C-8750-5789833A929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E768C1-19F1-438A-9E7A-20CA01D0865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6A7F6D-D0A6-484F-AE82-CD97FB30A4C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BB0C2D-CFE3-4F38-9D64-5E7EEFAD7A8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31095F-9C39-4C71-9E5E-A7277E86B6B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933873-EF67-457E-BC4F-2C0B6D42FCE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DC159D-F8F4-4FB2-820D-0B35BD45CF4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185EC6-833D-495A-80B7-BCEF19A78C2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E5229A-B123-4E80-A8E8-AA51C8C920F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5BEC15-9737-4CE2-8200-074A5B323F0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D3E8DC-B80A-4514-9F94-BBC740ECC61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CA6505-B986-4C87-8D73-A669E30C9CF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9440B3-A1CD-4321-83AD-40EFF9613BD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899BF7-C778-4FA6-8493-CAF3364F90E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A33812-F8AC-413C-87F0-2AC8E000B26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7AD12E-150F-46D9-9808-D0C64B58A84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CC2517-180D-4BC3-AC9B-D83DD97E959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62A4E8-003E-4F3A-A36F-D46110D4AA2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40C5A7-94AC-4912-AE3D-94AE2BD643B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8E8F9F-88D8-44BE-B979-989C6686162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BE740D-B463-4676-AF0A-F1A82F99BE2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3BCBBE-E321-4935-AFB2-D74348D3050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272DEA-4160-4BC5-89E5-7B92FD89C65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B70720-CD35-453E-9BA1-6102F890CBC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E443C9-0052-4383-9351-6C3D809210A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C347EE-EE57-4365-9083-767D37B2156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822901-A9F3-4ABD-A44F-22EF2AA5938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D2D15B-A939-4D9A-B074-E30FAFD5EF6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86D7F2-539F-4DBA-9EDE-420AC289C57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D01367-DF4B-4E6C-AEA3-E2B97B70325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C0E21C-EC99-4A21-8103-6A24EB3DB35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33E750-3EAF-41EE-AA5E-CC21D755154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D6E5B4-E8AC-4EFC-98B4-DC95BC57DE0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31D8C5-2091-464B-8746-80EA15523A6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B72EA4-4CBD-41A8-89A4-59ECF79690C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021BA9-7A53-4745-B3ED-92C3572D49E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B742F2-0BCC-4790-8368-6EE52AB1D76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06251D-F653-4B3B-A64D-8F300E6A277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53D15C-7C03-4915-9936-B6EFD8BFD10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34E9ED-D486-43EF-82B3-34966A7F838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07F7DD-BAC7-4468-ADFC-9B1375636C3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49C391-E2B6-48EF-B4B9-3B10556422B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3CBC81-8790-4F07-B0F4-6470164601C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60EA25-CE6F-49F9-B74E-CDF46ED14CA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0AF25B-9834-4EB4-B354-AB04C19AD89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B8858B-5293-4F42-8D98-03974764EDE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2D9D4A-9AC7-4AB8-81A8-67BCE78019A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B7603E-997F-461C-992C-4D52C2E6F31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52AA88-6E8B-4FA6-B4DC-83444893381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E0FB6D-2C1E-44AC-84F8-8E8309BF23C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38F19C-8910-4C1B-BADF-7704F3F6E5A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A4A487-B3F1-4ED5-B317-CECE6AFAD2C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599B38-A9ED-4D5F-B0BA-DF7A1A590A5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05F3B4-B7A0-4C01-850B-EFFDDC408D0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EC69C7-4030-4C85-913C-786A35179BA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50A5C0-5ED9-4CDA-AD65-90AB8A9E9EF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1AF01B-BA0B-407F-8D2E-8BCC1B07F4B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AD0251-B18B-4875-886F-8AF2FC5737D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FE8E2F-C96F-4222-9228-A3B1AE69A03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EA9ACE-549E-411D-8013-9F0E34029A8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079F31-D774-4B70-8E79-2550F3066C5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E1C513-8D75-4B04-9A6A-005A618AEEB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F6335B-67A1-4297-AC62-E4E80EB74A4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91E6CB-B22A-4095-A387-DC3DF2CFD50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15CD23-6BD2-42D1-800B-0A047A5B8EE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9E9F69-2DE3-41AB-BE93-CA521872903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7D8B78-FD5E-4E9A-BB93-7AFCA2EB953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9804BE-DDAB-483F-B30C-30AA4A58D82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50A8EE-168B-400C-97B7-6F90763F469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67E525-DAB7-4326-96BB-CCF2651A586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A22B75-6ED8-4FE2-BF63-8E367E78107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F9DA2B-8FEB-4D2B-814C-76F4B944C66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F8E8EC-E768-48BF-9941-7E4864463FB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6D0C49-E0CE-4E9D-9E0C-654995A3B06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F4EBBD-3565-411A-89C0-D42D7F394E8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49A7FB-0C11-493E-88BA-23CAD64F387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BB9E64-FE17-4736-8737-981CD838C54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6ABAE4-EBF4-4FEF-B9F6-129E60749FC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2964BA-1FF9-48BC-83B5-80D7BFF3FC0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9142E7-EFCF-4719-8619-9F4C3B49B1A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9444D8-41F7-4B2D-8F4D-94D6A39FB19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1150B9-8486-4DE9-8CD3-D00BE17B5C6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749B8F-6107-4D7F-AA6E-B685DAB247E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747F7B-D755-4370-BFFA-038504E0A1C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2BF74D-C9F3-4EE4-86DB-2AE0E728963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22CA93-5858-49BE-9FCC-ADD009F3777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53A15D-D9BC-4B85-BFEF-D5BE486C597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4349A9-45BD-4249-A430-DA00639C9B3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03D912-2CD3-46D5-A942-8915229DA93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A7A6DB-5544-42F3-A2C7-E10631CA38A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6E022E-0FF0-4CDE-9B12-C9216430C55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E985F9-2A71-4908-8296-96402DA3F22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657869-1A94-4B34-8DB8-509EE78F6B4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144FAD-7A18-43F5-8C0A-714137DEA17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2C36FC-C59B-43C7-AC8E-D992B9A8B1E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D99F76-4CD9-4AFE-98A0-D40FF15F64B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4C46F1-3779-4EFB-AE85-547E82AE8D7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172C37-BA27-4B43-8E09-065FC761EB4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2D96A6-510C-417B-87B8-E6182783F45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AD6814-9640-4952-B5F4-62256EB2D9F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100919-5CEA-4F5A-B892-9AFD3EA4B7D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0BA72E-1F08-41E2-B9E0-602B6F35F42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06816C-8472-4826-B934-84B7655FA94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CCF4ED-961E-43EF-A6DC-73A55527EB3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BA824C-4A92-4929-8472-6333B747B1C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D9764F-B4D1-46B1-866D-B70F0CC7355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17439A-7D65-4CC7-995D-D15F72598D1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EB602D-6EDB-47EF-83B0-48622E36433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BB969E-F13A-46E6-8FCC-E82934D6802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690957-F919-451C-A578-D7A609791C8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5D790C-0CC5-4863-AA72-B3FCFB20F71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E37F9D-8B8D-492A-B5B2-A798B968ECB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A3E1FA-63E1-4AFB-B37E-7821A2D41C8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A9C7C1-8509-4E3F-A6B3-25E8A117B31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7E55A7-00C1-4CBE-8A8C-78763EC0111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003F82-4207-49D5-AA09-FD6461EAF33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EC263A-FA98-4813-86F4-652D95CA1E3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16AF74-BD85-413D-B6B3-D1383AF5793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A705A4-2DE5-4DE0-A0C3-255F32280A7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F61FA9-DEB3-4B14-8F8A-5194B523799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92138E-79AA-4184-85CB-BA9FB5ABAA9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11A006-5485-47EF-9AF9-7244DA94A5F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2E6D14-0DAB-4A36-8121-B75174ACB14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56360C-2D94-40F2-AA65-3315B32B318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14A478-F489-4BCB-9AAD-45E24F8D99C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EBAF9A-1D27-4644-98CC-F599EB1835E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1BA7B9-E44E-45FD-825A-39B77D4FCFC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0EC2C9-91A8-44FE-9006-94D9963A342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C08B1D-55D3-4A92-8CDE-14E611335CB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D48C9B-C4DF-4E4D-8B60-4AA0A64F68C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DFAECE-7F1E-437E-99F0-8E3E01279AF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F98BE0-1820-4248-804C-905ECDD9002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BE5FB2-9D9A-459E-AC8E-A57C57B5011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639E6D-6F55-48B4-9F6B-B2784D26AFB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16816F-7F9B-4CFE-A6B4-030370F8230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63980F-EF02-4931-A2CA-3A74A5B1E94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E1828F-6B35-4AFB-8817-BC482B84A81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58BCD0-BFC9-489D-8A81-B4689665C78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F1FA23-E25C-49F1-BD3B-6DC931F9BA1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4A5C8D-0285-4B65-B33A-62A5F63E2EB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213428-25D0-4B27-8188-C7388A9CBCE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6C82AC-CF8F-4841-B90B-78A225912E8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8F1E5E-A0C0-41E6-8B0D-FB706612F6F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ACE168-6A09-4C8C-A7DF-B5CDCD343DE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0FB163-33BA-4167-9968-477FCFBCF4A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9F1200-495B-4A7C-AE7B-CE20CFC1415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2602C3-37E7-4E45-8B88-A4944A551D5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090A4F-79B6-4F6E-B5C1-8BBE7433559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6A1E04-1309-434D-8C1D-021F1EF4BF0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C281D9-5349-466D-8B4F-4E20DEEEBB8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71631A-C36E-4311-B67B-792C9E727E0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9B37F1-5F12-4014-8D74-7066E6AF11E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EB6405-0579-4789-B88C-0C5437322C2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E0D729-31ED-4B03-9718-9E7098683DF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6CD2BF-67EF-4F15-9350-31D727AD45F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3E2CA4-765D-4B87-80CB-8B4C4515929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AD152E-D294-4353-9ACC-027AEBC7D4A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7584DA-D7CC-4A49-9008-30EA87CFE1B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7E67AA-C294-4088-BD92-4D232088C92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75F05D-A328-496E-B975-EF0D3D676F7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D1AC88-E594-45E3-97D0-275B9B0D6B9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E1CEE4-945E-4373-A4B7-0177617B3A8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B379CA-C9BF-4883-AC71-0EFF87D282A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FB4723-15C5-47D0-A9B1-E668FC9E83C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A9FE6B-02C2-4240-B27F-E46D6BA972A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968E4E-9AC0-4578-8955-1C41B700D7D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74429D-E557-4BD9-A17A-A4A94C077B7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A8987F-D830-41D7-9898-67A3B0A5A96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3ED545-CE8A-42AD-9D56-335A9C8812C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A2EF12-7192-47C1-B220-BE179FB0A45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2FF953-DC45-43BF-800E-5CBF675EF02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D83014-9C92-45F3-84CF-EEDC929AB59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89F489-0990-481C-85F5-5EDF3E7DCC1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305D01-A7EA-4D6B-9C3B-F3A776515E1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AB839C-20A4-49D1-AEDB-1AD0C17BFFE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49AF4D-4C2A-45DC-86A3-C001385F94A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BC7F0C-447B-4ED6-B145-9AFF9D5F299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D86A6B-572F-4503-92CA-2A4720DF4FD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61A200-3559-4021-8E31-9CBF40F880E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77FAF8-8263-4F35-8689-9CCFB005C18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31534B-F0DF-436D-9338-04807D86D58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62F14F-B156-4516-871F-4F7EFE470AC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D6A8F8-EAA3-481F-99A6-D321AA9493F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2E64FD-ED29-4525-8C9C-02CE821CEC6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DBA227-F45F-4D3F-A213-A26959F1C17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7CCB9D-088B-4EAE-9F2F-38F277ECB4B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F85665-4ACE-4EE5-9BFC-BF84F7321BF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9650D7-FB67-41FE-AE6F-F8B0DDBBD6A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BADE20-8962-4653-9333-1FBA3F32704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5B85B6-75BA-4004-AE1D-5D798BF2C5B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ECD55A-CC20-469F-BDC5-326F9128E7F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1C8A01-46AD-47B9-8EC1-47752D2009B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738A56-70E8-468C-B7A2-CA4B73984E7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7A955D-9F43-4816-A556-250F85CA6EB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29A2EF-E72B-498F-9703-F13FAC30705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0A01D5-8784-4A72-ADE2-E9154865DC3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5B5B5E-9875-4127-92B8-22AAC2B8D56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15A04B-AB6B-4FDD-9EE8-95EDD30F57E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6E7EF1-8200-467F-9391-D48644C68BA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C1FAA7-E38A-4409-9316-998A86C88F6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08EB40-2E9E-4A6D-8D79-91C22E7DF0E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E6AA9E-D54E-4899-B09A-BEF5DDB4D2B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FAF29C-59A3-4B0E-90E1-7EDD33A3394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C0BEF9-2BDC-49EE-8292-256FDCDD117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3B3BF9-F4AE-4972-B77A-9ED4EC5AFCB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BE5657-E9ED-4FA9-AA24-71DE3AB4FF9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B5C1C0-CE4F-453C-A5D2-4CD6B098E0A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7E8B46-311C-47C3-9FBD-2F2B3563192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CA0578-F470-419A-B17E-A40B1D7EADF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AC0E20-3DB3-405A-8583-40A67DB59FC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73D563-8243-4EFD-B5C1-A89563E35D8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5DA9C3-EFE5-49AD-8A24-B242AFAF4B1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C1B60B-4C5E-4F95-B1ED-BEB9A3562EB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D676D3-88BF-430B-B5DF-11F1678B549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D65A07-EA2F-41DB-9EF0-44C63BB5638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FA4972-9F14-4F66-9B1E-D25EE217ABA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A63A71-A1C3-4C30-91C1-EB4759DB84D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42D425-2D23-49C0-A719-B97006BBDCF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80DCF3-9D73-4617-A6AB-5C389DECA3F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5F943D-293B-40F8-BAD8-245B89F6D39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379AFD-95D6-41CB-9D01-57AB3B46100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314282-5859-4EC7-AFF1-870FAE5F622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14577B-9622-4023-8139-E75A9C7815D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E533F8-9BD9-49AC-9CFE-E839825949C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ED4070-1D9D-43A8-B6B5-2C3EB1486CC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7D23EE-3BE7-4602-8F4F-62CF870245C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8E4FFC-FB24-415C-84DE-9B9DCCAE9F5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CE37B8-CB95-445F-B9F8-86E9D628B72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853E24-BF70-4545-AA8D-1B7C33FC14D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3B6DBD-BDE5-49C0-8C91-773361EE777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A1D84C-69D5-41D4-B6CB-B66BFC26719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A6CCB8-0515-4CDA-BD37-9E2234414B6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D96AFB-6C6D-464C-A615-8F1E3103AE4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D0CC58-A84E-4268-B74A-9B5389789D2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344934-6006-4D17-BF53-832F51FDD58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E54C1C-A237-4D35-82E1-42B7700FB05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1088F1-BB18-44B8-9C52-12D119BA988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F191A8-C6E1-424C-B218-6DA47602622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1C87FC-4C55-4E2D-851F-2C7F93773D3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57E17C-B139-45CE-B8DB-FC575B3AC4D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C2DDF5-328F-4967-A82E-451D490A19D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5116C4-1FED-429D-9733-3254419B0D9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7A6978-AF16-4787-B256-9D3896F1259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C152D8-BDD4-487A-9038-1A346263ABD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D16252-6E4A-49F8-A0C9-EA8119D43D2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7083D7-B7AA-46AF-B00B-C2F0F709638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B97E6D-63D8-48AA-9336-3458B3811BD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40B48B-BB2E-456C-89F7-4D8852EC6C5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271919-FFCA-4BB6-8613-E0926AB6BC5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46E049-5C15-4F6E-8140-438FC723555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728FEA-79A7-4150-9A8B-F422A1BF3AA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91A5E7-B63C-4BAA-9062-1D8361D7235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5173D2-AD25-4C73-A997-BA7D14B6185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3ED06A-6425-4FDE-A7B8-4B8F2742D30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B9F63C-9725-4994-9C9F-D5633FAF0E7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4DD579-589B-4656-8ECA-27A27952D2D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39E1B3-CAC4-42BD-AE9C-64C40B58B79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6D4AA9-37C9-4E99-8759-A29B1C08B12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CC21BF-76E4-4A46-B6C6-4AB7FEE286A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FA3851-AD0B-4BB6-A754-0DCBCC6B6DD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71CF56-EF99-441C-9D3F-907F1208210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E3EF52-3CFC-4E04-91A6-B5E896779E7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C6864F-CC3D-4904-9B6C-FA2C17581D3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CA6E40-8EFC-4310-A51A-7EF4404F14E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3C2D5B-4CC3-467D-B20B-D78277D2FA1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0C4351-D8F7-411E-9659-F295ADC8B6D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DCA25A-C36A-4DEE-92C2-1BB27DF7513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88E8DE-F540-4C04-B789-1375E2F78A4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329CE7-1955-42E5-B6BB-D7C830E1A0C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DF6A9A-D5C7-43E7-A3B7-D48BA58EAAA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D1A489-D5EC-4CAA-BD40-DC04B958104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104293-1C26-43CC-9D7B-7B0218FFA16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2925EA-A5C2-4870-962A-5BD9E399683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32A018-1C80-4951-8969-B41F927C28F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1F398B-F0EB-4C53-9D9F-18CE543A8AD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3C50AC-5974-4130-99E3-3FA90A794CD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E06A7D-6399-4B45-A61E-F233A52EE82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AD8F37-63FB-4917-9873-B0D6FF917CA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B2F61C-C5F7-4D6A-A6C2-7A484DB7C15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52395A-703B-4053-BBE0-41BB46EB67F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162432-62B0-4272-A7F3-F1429295CD8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BC9F47-7C59-4F56-A929-631FE4CFE1F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9CE940-9E6B-475C-8794-FADF7B0A90F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C407D2-C5BE-447C-8819-07A12260145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2FCAD9-FF9B-490E-A32E-B168086DC6A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E1F4BF-F1F7-4589-BA3A-3A73DA34B04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0FC3A7-BAC6-4D77-B6FA-88E7B6FAB21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BE7B44-D9C3-40E4-AE0E-53C806934E1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EF99D7-E67C-4E78-8255-13CDF7E357F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DFDBDF-2972-4026-A0E3-86732E7A33C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AAB6A3-ED12-4BE7-A2A8-BA9EBDE306F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1CCBF0-8449-4C73-B7E1-F2BFF69BF18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7071BA-5851-4909-BD73-7F958F05DD0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42C5B9-EE1B-4386-9C29-AED77F736A4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C51AED-C95A-4992-AEB7-1037D16242D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DB9D0D-E0E2-4F6D-AD70-1D57552418F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94A5A9-C65E-4240-847F-E8261A401C6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AD4D90-AB46-4581-A152-E46682AED91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CCFD74-1B34-414C-B50C-9450C1EE589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C8B0F3-3EB6-4D22-A665-0BBA25362D3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B8017F-E03F-4E75-8712-050B608BA00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3F9969-D9B8-45E1-AE16-DA45C325DFF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FFBC3F-B873-475C-B2CE-F7F47AA4F09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B5FE2E-9DFA-42E4-8D53-69C2BE07B6E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A40F37-10C5-4F23-B18E-7C586F53003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76B04F-BFB5-4603-9526-556DFDC7AF1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B9F00C-113C-49AC-B3AF-340D0C4ABFB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7F93BB-658A-4AB0-AAC9-C1375AB3F04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1BE9C6-B60D-4BAB-A717-975B63B92DA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7F19BF-58EE-4ED4-947E-1E510F21596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5E9829-64BD-462D-8C97-7315D42DD3F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26A91A-4E9E-4CAC-93E4-8C01BF94571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3C26FC-CB31-4E34-B323-C63456F54B4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6DE6E5-128E-4ED9-B148-CCD89E09971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D71B2B-E9BB-4A4B-A3C6-8585D01D107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E23F3B-AAD2-4A3B-9664-D16246075F8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709DFB-979F-4583-B504-3A9DCB64AAF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8B7823-8FCB-4DE6-9E6F-D8BF0F5B57D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11DEE3-17F7-4E44-BC86-C5D2121455E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85DAA7-4CCB-4786-B77A-C52278008D4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414E39-475A-401E-9287-F21BE4FFF20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E47A01-9BFC-46D4-A4BA-5B7E49B746D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8429A4-9BEB-4D41-8530-A7E26D81142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DD7090-EE52-43F5-8E87-EA99A2780B7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27563E-E1D2-473E-A41D-634EE1F420C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AE945B-2DC3-4A78-A77C-A0DBB58E0EB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DC2265-D27E-4479-B092-2B8F5ADFD70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317E4E-50C0-4D85-ABCC-C7538A9D4BF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ABF799-67FD-4F3F-9731-ABBC802256F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5313D8-9F4E-49CD-81EC-E8D889B2817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4828F3-3D0E-4F63-81C3-0C3740A1600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CDCB97-1BD7-4252-9038-99330F7956B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C46D6B-8BFF-4DB5-BF58-70262DE670B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9A5394-26E2-40F4-8FDE-BDFE1DFC535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88148A-C139-4B88-B4A5-EE5FD94103E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4EFF32-A7BE-46CB-B688-6FC31C4CDCA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F61646-7123-4DC2-8761-4CECB92CA45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9FBFE4-EAAB-4CA6-99E7-8FF01BFABFF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E62B08-FE37-48E9-9925-4F53DCC4749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56281D-BD7F-47DB-B3BA-8D0847BD35E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F72578-A0C8-4743-A7E9-148B6759A48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629E86-2C2A-45A3-85CA-3DD42475D75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1ABF1B-72BA-4CC8-B595-B494B032DED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C4220D-2FDA-40E3-BB0C-99E1EDAC775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05CB42-CA04-43F7-99E7-903D5A55209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D83DF8-53E2-4E8A-AEC2-7771AFBFCE3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B07681-6865-495E-AD67-6E919277C01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A5A953-E491-4CD1-8204-8B055701EC0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EF6134-EEED-4510-B161-21EADF0675E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BD66BC-9149-44DF-A91C-B369B476F47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4C540F-1A45-49A4-866B-6ACF3CCB9AA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2DC34A-9686-4A9D-8B44-B4F49B56158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D83262-11E5-4E28-953F-C4E4066E765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E7343F-3AFD-416D-9D81-13496AAE03C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862D5D-C1A5-42FB-AF9A-769B71D8433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11FA35-210F-47A3-B0C6-239D6AE6C3D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4F629C-399E-4B3C-922A-2CDE6363E3B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092D91-298C-4C37-82A0-BFDA13421AF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80A4F7-E89D-4BA3-894F-FD35D72C92A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D5828A-4F18-42AC-9B46-4CBB2F5F78D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A643F7-0D91-4375-B9FB-3A52547051F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754CB1-14C5-4B3F-8B43-3F8CE9FF0B1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1430F9-A3AD-484C-BB05-662B110FDBF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7ED5DC-6D43-40B0-94DD-A4E4DD60B64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6859F6-4BBD-4D3B-9C5E-401011C480F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982E6D-33D8-4C4D-B218-1E24FDBD4B1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135451-FEF9-43EE-8EAE-2666A932250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3200FD-11D5-4F27-880F-E031B5A89D0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2D1DB5-FB98-46E6-A505-6576212D64B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10AFB1-FAC8-45A0-BAC8-EC371121EE7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F094DA-98A4-4610-8DFA-5372E8C9448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FFCD3E-0AE6-451B-871A-E1AC88B3550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092124-CF95-4B88-812A-A17015DE70C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28F032-3D62-41F9-BBA7-5DA9808BF3F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80AA45-39AC-4B71-A55A-A9B98E4519F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74CB17-7D06-47E5-B76D-585D522D9E9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A957FB-F12F-4B6D-B5E0-917A7A42F08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F7D710-000D-4DD4-9E0F-45D12B0E9D5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4E485A-49DE-47E7-9389-D93F9652AD8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4B5854-C344-4661-A57A-FDD631993F5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9E65C7-3AD7-43DE-85EF-1F1EDD0DE0D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3AD056-3D78-48E7-9B00-0580F1819B0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63DEB3-3CA5-4F66-A698-5226C5AA62A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A150DE-E5D4-44F8-BBCC-A43CA11D67E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A7B5FF-92EC-495A-A83C-DBCA9F04D91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332A89-6E68-4571-823D-4CECEBD9E75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0EE8E3-1778-47FE-ABA8-0E35EED38C6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7AE5C8-5351-4DF2-8826-29C8F0D8C08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E0B374-DC28-415C-A78E-4D61B4091E9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CE2599-A67E-4F73-9B16-15FE60F47EE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9ABE9C-EFC8-4FB4-B2ED-31A0276B627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6C654E-6D75-469C-91CD-C99284B7027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927267-A119-4427-BBB5-3325AF56AE2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E7813D-9591-43E4-A363-37FF0F8AA11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DC2ED1-B09F-4929-8E82-06DCD5EFCE0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B6533C-57FF-4F51-926E-F024830E749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862C87-9C7A-43FA-9E17-D0A0645D1BD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05487A-3AB8-4E5B-AE24-84745C53769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4B58B2-8182-4CA5-BB46-42824A4B00D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E84711-9400-4F8D-AD81-69EDD34F844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409583-C428-45D2-8D83-26281A7705D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0DD039-B7C6-44DF-9634-4FDFCB1C889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E5CAD3-2BC3-4483-896B-1A8E2AA16D8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40BB75-1B7B-4395-AA4D-F34A314FF1C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2CCF8F-5B43-43BB-94EC-E96B12509F9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E3D207-160F-4A4B-9FF1-6CD74E504AD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314FB4-EEF2-43C9-9418-0C948690A29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ACB762-5A88-4F69-A03F-FBF8A9E8048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929A19-8D3A-42FE-AEED-3DAEB4E6465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738790-0A26-4E1E-923C-520A5527F27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364130-DD4C-4F2C-95DC-431A2B1A373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9647A9-D333-467B-AD8F-C10D8CD13AF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8D0101-329B-4DB1-8D91-2BA5217E44D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CC1974-240D-45BE-9F3F-5F55EF166C1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9BF55E-6EF2-4C5C-BF55-146A1A23CF3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2A3F6D-8E6C-4A6C-B3BE-6858005DABF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92210F-D024-46E1-9115-9BC0BE9F0FA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B7BCA0-84A1-48A6-8960-90A8D2AACBB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6038D2-9BFA-4A4B-B59D-FF677F2CE93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424E48-7B2B-4CC4-A6C7-9817A0B6818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E6BE91-5659-41EC-8243-07B4D2D4C06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395576-1EA7-4882-939B-1C7D7DCE15E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8A2FD4-B25B-4E62-A0AE-9592D102407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CE2B15-B17D-4F85-A7C4-FABB0AACFF4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5EB9CF-84C2-4688-8D85-B100D35411D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AF919A-171E-4CA7-8409-CB9BE86995E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61B7FB-1DA1-4277-A6E7-B53395A1092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B66A52-A87A-424A-985A-8D059A1A0F0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1EBD2A-2994-4BF8-A9A5-4338E3A2F46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6F0B50-3826-4770-B531-19460BCA528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8F5136-E139-49CE-BC46-11E0619DAF8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0EB619-3EEE-4DF7-960F-EF799A54C55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2074E6-379A-419D-9523-4EA318D6A79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5945BC-EF2B-4F67-9288-953D583313A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F8361B-FBA0-4AC9-BCF2-D9CFE260995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AEB1CB-BEBA-41A9-A0A9-D2E18EDD737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784B82-E49D-43FA-BEB6-4FD90568580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FC84FE-C434-4F28-8EC9-230713B52FB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0A95BB-EB49-4AC2-823D-38080178C34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D5B016-3625-48F8-8A77-03352E339CA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33AD7C-47D8-4083-8365-7904CEDC38E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04858B-9A53-462C-8351-90189F7991C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931758-65E5-4E9F-ABF8-3F6F04B9A1E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965C99-7EDB-417E-95B8-F28A5BE1241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CFB795-FA58-4A1B-8257-E8B9BC48A19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5B84D7-4A26-421C-8D20-DDCAC6A4092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00658E-11C3-4D65-AA37-73D99BA5B47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C4E107-37A1-4195-9426-1DFAB8CC8FE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4718D8-3839-4AB0-ADF2-DF7B5A0014C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C0AAAC-4DB8-4B4E-AB4C-C0BA62B8134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9DBA7D-CE52-4F4C-9BAD-110D0A8BC8B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52C23C-ACC4-4CF6-89AE-B1C1424798D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129ED9-2451-4829-B487-07DC572AAF2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12AA1C-79F9-4496-A1D4-18EBB740FE3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F64B49-6F9B-460F-BB10-71C40964150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4DA8BB-4ABE-4021-9192-7F702319B25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E8855A-C1E2-4416-A0CB-AD8DEF6D2F3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</xdr:row>
      <xdr:rowOff>139212</xdr:rowOff>
    </xdr:from>
    <xdr:ext cx="304800" cy="304800"/>
    <xdr:sp macro="" textlink="">
      <xdr:nvSpPr>
        <xdr:cNvPr id="12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92A146-C394-4508-BBF5-25AFD46FBF7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329712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B8C896-1AEA-4D79-B72B-2B12FBE79EF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C85FE1-4E32-4243-86C8-FEA65829512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FCA5D4-33A3-466C-94B1-BCC18DF5781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0AB74F-7BF4-4B04-8DFB-E54C72C2C07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2E95BF-F94B-4A46-BE0D-E709CCB4782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AC1FA2-B2E8-491E-B8F7-ECACE81D9DB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329226-4207-41E9-AA8B-17723BA98B8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343DDA-1991-4BDB-AD42-6C5A47B2891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3F5BE0-16C6-42C1-B193-0D5FECC8DFC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7C1407-29C3-4989-9FF3-17950244A0C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8A46D3-FED5-46AC-BCF0-777548D6FC4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20F090-AED9-405C-A3FA-21E7BF647D2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113E8C-8124-421F-B3D5-DC30C710600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897196-7601-42BA-A615-880AAD382A4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70D21E-4CC8-4284-B9DE-EE7CF81B39D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1BC0A2-FFFC-43AA-8F2F-31C50E20E82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1BEFE9-B680-4A3D-96FA-D1070BB6D14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E3527C-7B16-45E7-B0D7-3EE33B9C6E0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24FA39-3CB4-46FC-A223-1E474CAC5A1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B12560-BE28-4032-8EA9-11B6521CB44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47DB3F-84CF-4CC8-BDD6-9C9C162A011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1DB984-595A-4553-BDA3-45CA4CD4092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DCFE3F-3339-4BD5-8640-035BAC564FE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B36E6E-7E88-43B1-874A-7F6F5AC885A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5E65FE-EDC6-4C1E-AAF1-CB3F643EE45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DD7FF1-AA17-4DF5-8E9A-52CDC5657BD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FBBEE2-65A3-4863-881C-56D99A3A0D6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1DC83C-0F2E-41C8-9691-68B8E1FDBF6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7CE324-4DB5-4450-BCC4-512D5A06ABE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3B0291-63B9-4F2C-BD09-97216046762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88D8F1-4217-4690-839D-BA41C99361D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37AB25-002E-4222-AB7B-960863837A5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31A602-5AF3-44E9-9981-D8D48A2300A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B16410-C734-4A7B-BD4F-C02CF631C67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9B8F15-7FEF-4F28-BFED-08211FCB287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3258C1-02FD-49D8-AC80-87C3A139F6E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15F40A-792B-4041-B85B-46162E42ADD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855BC0-2C60-45D4-A660-738801B005B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C99A83-182D-4CC9-9049-88760CD5366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4F0CFF-15E0-4DC4-ACF6-8147DB2A146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1D1D28-7A19-44F3-A15E-B4826B8884F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681923-E558-44B9-91F6-A5F9059B876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E3FDA6-B2B7-4ECC-9483-8C99D2E75F0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B9E061-9FA3-45C4-B4A9-041472F906E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E63F07-450C-448B-9125-A5575720A35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A19BAD-D949-429D-B6C2-173D82835A1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08E75E-B5ED-4EFD-A127-816E63C8D34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673BA8-4F70-4ED1-8894-90AFE7F9F44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132837-4D47-422C-BF89-1619C89022A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5BD059-D612-4442-83B8-9B263312B7C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574071-42DE-4DD0-A956-19C08963197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3E2F89-8727-4EF5-A9C1-B48F4F90135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F78EB0-C83A-4399-8D25-45766F5AE5A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E5B480-F31E-41AF-B2C1-28D280E9897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90D06B-E186-47A5-8F3F-F202BE4105E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D7DE22-7BB2-458B-A424-22B63840262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401F9F-2F24-4F09-A6C6-3DBB55094C8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10CDD7-DF6C-4B2C-8A06-1D815A02A4F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1B6196-3D8E-4D4F-B88F-D7E7CB86C55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F361EF-2BB3-4B6B-8C16-95763508D40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ACF4C8-5A45-4526-BFCD-7046F01CFAD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9C2BD9-68C1-4074-935B-19A48BB28D2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85E4A6-28BB-46BB-8EA8-6BA28E0E54A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A6B329-565F-4A00-B9BC-F090D3C0DB8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F48A57-5062-49F1-9F5B-EACFAB4A975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540E01-A95C-4AE1-AD06-4DC13FC0B58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4534E9-825A-41CB-8ACF-2B7E3FC4E89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F46FBD-2246-42EB-BDE4-6F10130255E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7187F5-6624-4903-9DD7-992E0CECA7C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F29A75-82F4-41BB-997E-1AE86D864EA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865645-55BA-4D01-8CCD-53D07EFA023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FF0421-C57F-48AF-A80F-2F71E132E11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BC6868-A271-4B35-96C1-6803B7AA3CA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09DBF5-EFC6-475E-9E46-459E4F664DE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9B589A-6076-4334-A271-9A625D93434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522E01-5229-4B62-8FC2-3D47A4C549D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0F8A0F-B9DA-49B3-A36C-07C719A7A3A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D70428-E5C3-41E0-A0F3-E7C70B29943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EEA37A-1600-4340-9597-6FD78EBF206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CEAD99-010A-4F46-A9D2-3258E73B275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39B1C5-D359-409E-81A6-FDEA3CF4D6A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A74EA8-2079-4EC5-8E02-75AA17AD850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A08F01-F0F6-4849-9E3C-BBA5060C7DA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9AD0B9-0B05-4301-B4D0-54836A358FF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06FC58-9DBF-4E09-8963-4A5026A24A1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618BF2-8EB7-4077-A2EA-6E02BF38CED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3C4DAC-1A4D-48CA-8CC4-6CDF1E18B69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880B76-0DF1-494B-9066-F1462A7839E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F22307-3C93-4E11-9015-CC23434F2A2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A1084D-A4B5-4C53-AC15-DD6EF2D3EDB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32867E-5C0D-4A84-828B-DABAE9136DE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D4B844-BF55-483C-9432-32820D30A3B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C347FD-7D0E-472C-A181-ACB48958DBD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336431-3982-489B-8B6C-3C2DA5037CE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584656-132E-4636-BA3E-292467DD264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ECD031-8096-43C0-9EAE-84CA44176D0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4C5185-78E5-4197-95A5-BE36D30ECD5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04F075-FD61-471A-8538-2C192561051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227F31-B632-40C0-9B71-2E14427845C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33F283-BB4E-4AEA-9685-E99533D3124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D3D5A0-63C9-4EBF-8900-CAAC5CF2069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6EBDE2-2D97-45D3-984E-7A377FEE4B9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1F1022-C26F-448A-8950-35E2ED27441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724580-FC78-4E6B-9352-0BC5EDBD800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94A2E4-3F83-49C4-B069-EE5042D02F9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FC2A13-81D1-4493-B320-03DA2997466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4710EE-BDD9-47F2-90B8-77F887336A0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6F8E5C-A7D9-4B4C-8402-91F8FB0BFBF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85B140-FFD1-4823-91D2-8B89DB1239E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973A59-7FCC-48B4-8499-32AAA8BB1C6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D83C4C-43B6-45CF-9C8F-B4CBE4E3D8D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C6782A-B68C-4B06-9FF3-0587CE4D87E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EF2072-2D64-4EEB-8D75-2A96A295037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80B57C-C27D-45C9-B8DB-EDF92334A87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1EDFE5-6A6E-45B3-9FFA-8CD20FEB1D7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F1850B-2E59-4903-A347-21BEFF7BDDD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9B168A-B308-45E8-8066-715EE40247F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B5F9F8-0098-4ED7-BBB1-D928E77923E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88FB89-E2E1-4010-97DB-2582FB3C1AE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047A59-5513-40E0-B06E-C7B41B3A301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C965CA-C666-4A2F-B7C6-097DD44F2DB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B6697F-A2C2-461A-9D39-974E1BBE714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503C6D-96C4-4DE1-93A7-D9ED277F2AA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0B8FFB-A463-44E9-977A-CC23A552FD9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4DFC77-0525-40C0-9029-DAEFD86A0F1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790056-EFF1-4F0F-B8B9-6AC9C8EBA57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58B2AC-7234-48AB-A0E1-58F9A6C5603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90C54E-6672-406A-89EF-6B862BC1072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CCCC8E-E7B1-4B8A-B621-92FD0D1E254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72EB54-0FF0-4B7D-8629-ED3715ECA99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8432F1-0A2D-4155-ABDB-149AF777A2D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6991C4-D2EB-489A-B1FE-325D5EC165D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C8234A-428A-4DE8-B00F-963EF60EFF2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68E27A-7EE7-4E63-8A78-000EB0BFF32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789C45-C756-4BC2-BC10-FCCA493715F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DF6650-30BA-4A58-96A6-FE334237D8A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7B9E04-A613-43B3-8A3C-ABBCC125AA3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7794B9-F258-4DD7-A820-627AA6DF1A4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4AE63C-310D-4174-83A1-0ED2EAF9812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D4AB52-D846-4F56-B3E6-94C3B9F74BE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A28DD8-3035-4CE7-B8FC-88BA71F87CB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A2B719-7614-40CC-BBFD-3FD9533EE55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091A6F-C8D3-4A02-95B3-ECC3170CE8A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EE4638-F175-4BEA-AE54-C9146DA8F9B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DA56D5-2AAE-4746-B509-DD51C2E9815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33E68B-9D2F-4BB3-845F-C8B1F4DDE30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D12A78-A33D-43B2-B4C0-FB5807B74EB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11BDB1-5811-47AA-9761-FDA1973DF0A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1BEECC-F8A5-43A1-B7B9-BAF365245F8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5210C6-C6C5-4B0B-94AF-A5848EC18C3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C18336-9EC7-4F09-A018-0F315D681B3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A72AFB-1B46-49C5-8E17-58ABBB0A867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26BB67-F179-4F85-AA8A-4ACE8E692FE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125B28-093D-4BA7-8DE4-BB4B4F6CD2A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77AA84-0AE4-49D9-BAA9-329F99718CB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923EEE-E34D-4FC3-B5BD-B1CBDA02B69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4B3964-686C-4F46-85AB-BC12309FC3C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893DD2-E3ED-4660-BB70-8DE967E03FB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327600-D575-4229-B717-78B6A345D55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CD3FAE-979D-42A2-AFCE-98C4175D332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51368F-D4B5-48EC-B51F-B8BD8BFDD28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98C5B0-3B1A-4324-A1A9-FCEF5B48C26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C856F4-2958-4375-A59F-F2559C893F3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E3DCAF-800D-4325-991A-5610A423501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728B5A-984A-4A4B-BD3B-04CB80EFB13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468713-73F2-404E-8D79-A4C72AFA5E5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426287-D72B-48A3-B34B-14992387311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DDBC49-FAB5-40D5-9AFE-0BC9E2350C8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3DC087-6BCF-428C-B90F-523551BC0C3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BC4B32-0B69-460C-A2EC-FF00ED75F0D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1081B8-ED5A-41EB-BD5C-BE93E6B2556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3028A3-8AE1-4C3E-85DB-F8FF88A735B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594480-1E87-4199-876D-A9BE06922D4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ACC6EA-B972-440D-96DC-15B6E67C289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D06A0E-6DAD-4CEA-ABD2-136400878CE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66A22A-99CA-4E47-9AB4-9B53B131B63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2927C0-78A1-4324-A25C-8460B35E5B5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FA23D6-31C0-4FC3-946C-C3F889996AA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AD15C6-B5EE-4968-917B-B883BA8292A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E7DA28-50F7-4393-9DAD-60F340D7D33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A837CC-0DA7-4F85-A52C-60D233A8ED5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90363D-D3B2-474D-A702-1E366386317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E914C0-346E-4509-8975-719DE4435BF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733488-CDF4-4C57-AC3F-E845BBEA395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DE2AAF-BB7A-42A5-9383-DD1E0200193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CC6748-DD10-483B-9B71-184A2E1D2B5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F5B039-4F03-4FBD-AFA3-393B5BB593D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7D6221-E20F-4987-9AF3-E962425CFDB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C28058-9E4B-4FFA-B89C-DC676796B86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995890-3E50-4DD9-A51C-E9593CA7CE0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12A3CB-D6AA-4EC3-A6AC-65675D3CC2E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E0044D-3271-4581-92D5-25D4298A97B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8FA4D5-6FA4-41B3-977F-BBE1D362EB6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64E368-7145-4203-AE0C-AAF9D017D17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390D59-0C91-499B-8878-6C2EEA94F57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7E58BF-AF9E-4B1B-8DBA-A9950A1A8F0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68B8AE-9627-4F7E-B975-92867B64E14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FDBAFA-801E-4F7E-8C69-BE9AA38C70D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CB14D3-5CC7-4121-8D01-24679DBA733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3AB5D4-44EF-41B2-A5C0-05F1D02B8F2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882316-05D1-467E-B5D8-B220E5232E8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CBA6CA-1FDF-4C56-AE47-19084300EE5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3ADCFB-8F90-4B2A-8195-C2B67AE7A06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983427-CD13-413D-8825-096FF8F6A1F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53AC50-3F88-4D70-B1F8-D42BEC2EBDD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292BFC-C72D-4429-AFD2-AE5EB8846F6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F74873-27BE-44D0-A1D9-D23019835AC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641928-A65A-41B3-AA53-FA1A3112597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605D16-40BF-425C-BE89-C3C085F737C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DC19A2-09C6-4644-9B9F-4FBB4F4C8A0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37F0E0-D04D-4C08-8239-15B875A530E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1140ED-1195-4DC5-B07F-C386714100E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6D6B1B-BE6A-41C3-B634-077CB9DA2B9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11B620-9372-4BAF-8C7C-05E1C773E1D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20C466-B0A5-4A36-AB2E-EA0B0D978BE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B7B580-0002-4572-A2EF-A9B7C017FDB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0F89E6-F938-4A80-8CD7-2AA3DF9E4CF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D14F8E-C7D8-456F-A20E-005830B6D1E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741629-6DBB-48DA-9EC5-05A2663A94F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3D0D7A-67AE-429B-9828-28FCA7E7AEB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772430-FB8D-4F6A-BE46-479F82B4027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0E9048-9E27-4FDE-B8C3-01295F14F60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0647EB-0B33-454E-A3F3-E4036F27E15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CE06DA-9DA5-4460-BDD4-3645E15D356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ACEEE8-722F-4958-9AD5-D88F79E57DA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DA3589-19FA-4D14-93BE-D045BE438DC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A373BA-54C8-4905-8B3D-7807FBFF95B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C90B23-229F-47E7-B1E4-AF916932E57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1C71D4-50F1-43F9-9465-92312DD6513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259550-F08C-47EE-9C68-B3A51BDFA79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B703C9-8BF3-4DA1-9C0D-FE5A8B268C4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413BD9-A0B3-40E5-B1EA-F8F9039F8F0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B87372-5194-4FD3-A28A-79020F32B6A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041707-943D-4D88-BE99-C62EFCAF13F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A9D1F4-49EB-429B-9CB8-0D39B8D0211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44E86A-A462-428D-9E5A-2188CFFE42C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49F976-1C13-4BBE-932D-951D4B6ACA1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CD39F4-CD85-4D98-9C6E-6AA5019647F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A303FA-952F-4DDB-AB4F-4BD45512328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8E04CD-5061-4651-B114-C77FA7B9372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24FAE0-C70E-4D37-A748-8B05318F0CA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832633-69FA-4CB6-96B2-D1A9EB7B796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17C2B6-6F96-42E8-AE0A-D21328EC3E1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341A17-5FBC-4846-A588-B9321BE0DD1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7BBD9C-4AE8-481A-9887-1FFFFA0E3A6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A2FFAB-4BEB-4D18-9D4D-D4A401F1436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662B27-2A3E-4CF4-9077-068E6513001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852C99-3019-4782-9F0F-79CF7EADD27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636CA0-4B0F-42D9-94D7-F8880207866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9FE7B4-D21F-4059-AF9A-F90A643E671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2E978E-03CE-49E1-9287-8832AA4E4C1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840268-3D03-4FED-9FFE-A5D4465EB44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B32848-97E0-43B9-8A92-0FE987B6132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68A85D-AD40-4C00-A2C1-DE125D11950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B1DB62-4BBE-4E3F-A857-698C6D753C9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4C3C18-1AC7-4934-92D7-19EAE0D01E4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6B88E7-AFC0-4378-A589-5037B1FC1FF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1734CD-1B93-43C6-ADFF-DCB58B3E745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4ADA09-A450-4EEA-BC24-D5600009A01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FE8980-BB25-475C-AAC3-8565C93E1DB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DC17EC-A3E1-4561-A78F-F9E2F17F169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9D5949-AF08-4905-A669-9DB328E25CA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C7567C-CDC1-4CA5-B207-03D69A519CD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EC52AB-5CB7-4E44-87E0-2298AF25993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13562F-B2E2-4002-973F-A1E12278141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54F0F6-9F3B-4C48-954E-4363AC54CA1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B5B173-0FBD-4502-9F87-BDCE2514C04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FB875E-8588-4DDE-87AD-D1990471E6E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7978E5-79A0-4800-AE47-9F45E1A80C5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8F8166-2BE5-451F-A78A-8886231C6C4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B9AE3A-9926-4E2F-830C-CCD51D4DC72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C3955B-C8FC-4FB7-9920-F2BB89903AE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08874E-9225-49E3-8533-BBA3915CD59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9A6AC5-0EA2-47BE-A046-23C3BA8E961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154E06-5D42-4C71-B594-CAE665017FA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76B275-84F4-425B-AC66-5CB841CEE0C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D24255-4C4B-4154-AA0F-47559420C4B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8DA065-D4E6-4AB6-931C-E8E379F1750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0B5C17-1DE5-4467-B20D-73C592ED00E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E52AB3-D6AD-4868-9412-4A36C32A90A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FD8A26-E758-4831-B3C9-75AB9EC05C8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140DDB-FDA7-4B60-A9A7-03D4A3649EB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776883-9AEE-4974-8D01-031110E577A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211527-D9B5-49E9-AEEE-A16500C0F93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9B6A77-C54F-4C57-856D-22F0E781852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42EE07-5DC4-4D93-A881-E5718D23EDA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A92E35-04D4-4691-904D-6B18DB54FB9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A9614B-CD18-4BB2-933F-711E3A2E3E5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351E99-061E-43AB-ADD0-2B367EF9809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E5F6E6-9C43-4397-90EC-F071AC79F2C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E79BF3-3592-4E0B-ACF2-C67B805EAB0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6AEB91-C3A4-4B71-946C-30C91E1CD00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4EA31A-6F60-4645-BA78-BB5D7D3178C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963178-6EA2-405E-AB1A-77B7C981A52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5AB04C-B48B-47D2-A07E-033A41A1132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443249-5BED-4FE6-9CEC-46F7D199714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6503FD-A8E8-4C3D-B3B0-05E087D54F4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039AC6-268D-40A8-BAFF-AD9086DFD10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55C2F8-35C4-41D9-A6A1-BA228214590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16CCC0-647E-4BB0-B47E-87AE22F2C73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144710-C008-4CCA-9318-17FC1A1BC65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27C69E-9B0F-4E0E-9403-05DE7F07242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2DC3BB-E749-43C0-8933-37E698ED986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456445-DFF8-43EF-99E9-932CEFED300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E8DC1B-5DB4-48BA-A8DB-C563234DCC7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0A5B79-D356-4AD5-8BE1-E097BCF883F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721B80-667A-4B69-95D9-9CEC4012A69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FFC56B-C5FA-4144-9A59-22B4F3871F9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1548B8-1C9B-4D46-A811-BC09796D662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14F467-788C-4D9D-A025-FC72DFCB8C4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155E72-CBB5-4AAB-8E2C-09DAAF4CB62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102497-2829-498D-AB74-78D537661F2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5B7D9A-AE4C-44F2-B5B0-3911C75DB85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2C5AB3-4585-4672-B177-4BB504B70B3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E58388-68CD-4DA5-A796-0440CD14AE8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2B5EFB-E92D-45BE-8E1B-BD7C04E2C12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CBC0A7-9A0A-4F63-B156-495A9C1EBD6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4ADC3C-347F-44DD-8F49-E58960D02C1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B66ED1-C16E-4FBB-9DB0-09B2AAED0E4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057134-2669-4070-82BF-0BA75747A8A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846B2B-F03E-43C0-96F0-1794D07ECDD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B4C2D8-90FE-4E95-B27E-B4AE045EDED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06B4FA-1FC8-44F9-9696-F0461D83876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DE414C-DAB0-4AB6-B70F-34B3CE4A1AB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41FE4E-0C61-47D4-AEAD-0B92BA0C3D0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6B0FFC-6054-4DA5-B15B-E077712375A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91592B-C393-450B-AFCE-DC02D721A45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6B9BA0-725A-423D-A6C1-22906071A15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0358C2-CFCE-44C8-9800-574439E489A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CB7847-803E-49CF-8C15-2B5CDE13636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F498AB-2FB8-4698-8437-C1F95DA4490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276BFE-1B35-40FE-8DBF-19B8204E2F4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0E5683-03A1-496C-9938-5E2923D0F25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EF668C-84C2-4F33-974B-62C2FDE036A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2C3E14-15DF-46AF-9C4C-3AE68E70BB5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C589F3-0A46-4C4C-A702-69D9F681629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59688D-4E9A-4C33-AD48-ADE4F9854C8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96FC06-6C31-4C43-8956-444D8DC43AF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4ABD0F-6AF8-4302-B525-FCD3856FCEC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9FBE72-372F-4559-B9FD-D26E14CE631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476C9B-5350-496A-8FB7-B5114B8E66E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6C66CE-61F0-4C39-897F-40DD021D67D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E8F794-447D-49EF-9D49-2447E6E0AA0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B249E7-92D8-4D53-98C8-ABC9CDED045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E87377-DF53-4102-B998-F82EA70C7FA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12F2D5-2FA2-4B8F-B022-CFEAFCCFD63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84F008-B5A5-4CD1-9E2B-1668C2D9A51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CC1090-193E-4246-AE63-C21CD87AAE8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1FA49C-211E-4279-B6E0-EB6E885A751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F14265-B8D4-405A-A3E6-4E040DEAF2E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ABF73A-707E-4849-BF73-B156F129883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CD5579-B85E-4961-A173-513A32AAFFC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9EB112-9180-46D3-9508-6B971E0E7F8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0EAE40-0ABA-4D20-AF84-F06E3FB014B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0A6BA2-BD2D-49CB-A9F9-08880981FDA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58C3D3-E1D0-4F05-827E-4AC586EF80D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94007E-D107-4F6B-B883-8F67AC92224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C47A93-0CD3-4A0E-A0C3-D2F314171EB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38E437-DAC8-41C3-B4AB-F99A9AA6281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F95A15-B951-4873-AF4D-EBF6D28496E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F374B6-A683-4066-8F09-BBAE2A766C5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CB1EC2-9BE4-46B9-A1AF-4C5703999B3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596E9D-5FD1-49E6-9EB9-86F8CF3518D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C24711-1B90-4511-A007-2F7E2B710CE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C050E4-522E-4E7D-B49C-6476DECFF3C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0D8858-6C85-4B6F-82E6-F4A50CCDADC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0F5B10-8B91-44D0-9CCB-D3B8C54836F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0D0DF4-79FD-4B95-9A33-D489A38578F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0BB5CA-F3C4-47D2-B441-5EA6BC52285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387E9A-EE57-4B0B-952B-413966BDB49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E2BDA4-B83A-4D22-907A-E140C32F4D0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C8F6D0-F75D-475E-A1E1-5FD0CA4DDFD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3C5EDB-62B8-425A-8187-23662709300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56F1A2-0CF4-49D0-8EFB-FB3A0D50455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E8BCE7-9B2D-4FAD-9818-E21B4885C75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31B95B-0A04-4CED-9FF3-5517A8769E6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158491-547F-46F0-9499-4183BDE7CF6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07AA90-87FC-4D55-947F-E18D976C564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7C9569-C9D3-4452-84EE-52355F0009F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BC049E-D65F-4C63-A529-948DE820AE2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508FEF-837D-4953-A873-1AF13566C97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838C31-5834-4082-AEBB-6B0D5361134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4392C0-3DED-4C28-8797-D8DE7D07023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D753EF-2DDA-4FDA-8142-87A81A6253E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007709-59F5-4C1E-9A38-56A43F0B9AE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FB4BF7-D198-4ECF-8161-4C43E10FC3E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C5C27E-9C78-457C-91F1-1964567AB6A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B43BA2-0FCA-4C7C-B692-4D107927DC3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1243BF-DE7E-4521-BEC0-2C6D1BCBFCE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B6E929-3854-4071-88E2-424FD44D704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09FD95-13DE-4BE2-9AC7-87E3768D297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D3B680-0F40-4FE9-874D-B2B5E2F4FFF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25F987-38C5-4BDD-B573-0C29711E21C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E18AF5-541C-4777-8A1F-5B403E48E95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DDF9E4-58C1-452B-8EDD-555C0559B0F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2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D7895B-6C0E-4E12-8615-7DF94B3AB3B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7B05F2-6549-46AB-8D56-25290C8C887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FF4CC0-85F7-4F30-82F1-89B72F060D0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99D468-4FA6-4620-82F3-84B3D044080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B52BC5-5EBD-4456-A771-D8724C06100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B0E7F4-5CC9-4FA0-B32B-2609B8FD038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DE1DE3-198B-4E4D-8DB2-928F1ED4004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FA8646-9C86-43C9-8305-E4FDD98FB8B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2AE2A9-5CEC-4CB2-B2C2-7A50B10E799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A98D23-710F-4BBD-A554-1221E929E84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EE6147-3B76-4554-99E6-61E170DCE9B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277C50-4AA5-42C7-B67A-5D6EE48DA01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AF5BB6-CC91-4099-95D6-D5AE8872238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B9CB4E-1E5E-441F-88FF-7A8F2BF90C1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53F0B1-99FA-41AE-87FB-2671A863198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BD70DE-049A-40EC-AD85-E50250E8A2E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2D0D7A-21E3-4734-A4CD-9DD6266B9A2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7A9BBD-5FB3-457F-AF5C-BC2A5F737A7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CCDCCD-6184-4E7B-9E86-39ED16E4571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4CA7FB-5E68-43A5-854C-2341E5BCFB3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40BBE6-09FB-4222-B61F-76DE2BAF057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D38432-B655-4B20-B6E7-FAA8A16BEBF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6EF936-E86A-4402-BCA4-88834EFD5D5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20D940-C32A-4388-8F29-73B0F5B86B0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72EA63-D0D1-419C-807B-A9C40CD2D31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C2CC52-A02D-4715-A7A5-D0F48CD1EE0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7FC9A9-254C-4607-9085-D3CC16AD81B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34E91C-C6D6-477A-80B5-FC7C26123E5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38279C-E1B8-4562-9C56-528F5E7C619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660BB2-ED5E-4FBA-948D-69754EEA118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980380-A78E-4355-85DC-E0851B4DAB0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47054F-2987-4179-9CE7-3398F3475EB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0C3F55-0031-415B-982E-9BBD19FC682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603642-B247-4E80-9C74-480EB2CC7B1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772943-E7CA-4381-A25A-8EF1B3761DF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84D403-D81E-4C8B-B269-A1C32BF5608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4CD406-6F2E-459F-8753-111A45DE244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C5E240-1A3C-4EE2-8015-09B1EB6FBCB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C139D6-0B84-4038-A723-C79CC1FDC6B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20568A-F3CB-4C6E-8EF4-284FC3EF19C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805EE5-B519-4DE6-838F-8D7ECE64A06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44360A-5350-454E-B881-D8F78AAA1B3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658453-6A04-4570-836C-8CAE2A0A4A3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E17CAB-E65A-4157-948E-518C94E8052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8E0523-9A6E-4CD3-B46E-66DDFAB89FF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C95795-1DEA-4185-BD4A-3BC8BB2927B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283AB0-28B7-4A09-BA99-AFCC12C8D0A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D77910-D2EC-4864-9632-F61F9CAD6F8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C86938-FEB4-422E-9476-07F807D1B83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0647C6-6C22-42FE-8C79-AF527D75799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B0E20B-70B6-4DB2-BFBB-CE566E17B78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2A8F2A-7FA5-43E9-8D1B-8457E5F5536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695E1F-6CC8-46F7-83DA-7FC1F4455F7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C89A66-EF72-4C9A-A0C0-81E669E79C8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2BAA3F-41F8-400D-8D4F-FA75A051FAF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B128BD-96E2-454A-8AAD-E33DF02027C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2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A75497-7370-41A2-9C7D-2B12BA28D2D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CBEDBA-B2D3-433D-B947-951480D3229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642105-868F-4F13-8418-C84FE6C9D02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B30B83-0630-413C-8633-771FF5567DD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5FDD3C-58B2-4F50-A0E1-06E3FE2D928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B9101C-F633-44E4-9830-DC917A43262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BDAB6B-4242-488B-AA45-5FD9AAD846B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734453-BCED-4F7E-BBA9-2673E8D0040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3E9E48-E13C-4A8B-A78A-D754577E9E6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C43B5C-6562-4CFA-8ACE-EE30C659287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9028D2-2FD9-4C64-ADF3-E16434518C3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A6740E-4E03-4B90-95E5-00AF2108C46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165929-6D0D-464B-A2EB-5A705C5C179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EB2F7B-7021-478F-BA83-840FD0443F9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2A3689-8E97-4323-BFA7-1464F586180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935C03-5336-449D-AC9D-61CDF9A4040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F83FEA-0CA7-4926-8BFC-DC16D00348A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05C8F6-6E02-494A-BF13-422417B5344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34CC6C-77FF-4B3D-BAFF-2E07AF796E8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F90C56-2B3C-448C-A60E-A04CD95C678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CE55DE-F612-409D-8F4F-0FDA8CA42B4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9F05F0-0D9A-4791-85ED-149F172AD5D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F6696A-01BC-45D7-B8B0-FB39E43DB27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FB79BD-E7D4-47AD-9288-793B05B9672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E466F2-8973-4766-81CC-7533D4C8571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7399A1-DFB3-473D-A0D3-CC8F1177583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C597AD-832E-4B42-9C9E-E22F3B347C7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7CEE31-D098-447F-B3BC-543AE41BAA9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0B8327-2442-4640-8818-A0EF5645314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71D45D-6FC7-4539-9DC7-51D2FD304F9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020B8B-31CD-4390-925E-72364FB9FBE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8643D9-E502-4A7E-812A-E83A52DA85B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314D53-D9AE-4F7F-9777-6E54C6BEC93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91F560-59F5-4CA6-91E3-9FF8D610576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CED572-D607-4A3F-96FF-639DFC84C0E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A7F60F-93FD-4755-B472-603F09F9827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C93DD4-6D98-4A88-A022-8351E5D036B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26B6C5-78E4-41C8-856D-AAA0A9E245A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192899-8427-43D7-BCB1-5CFC351C3BB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011CD4-58EF-4626-9ABE-BD86FC61B01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B09BA2-5006-45EA-8073-830CBFD5C41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C62A96-3359-4367-8E4A-E932CFF3A06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77C505-AB74-47FB-8C19-55C858A8227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466649-6033-41AF-B47F-541170AA2EA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8E50CC-127B-45A2-AFE1-6F720E2488D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E69840-B095-44DC-8962-6D2BC8D10EC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9EAF09-48BA-456F-9024-F817419AF15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218D62-312E-4C12-BA3C-56034B7610B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7CD0C8-BE2F-4DF7-9014-80F42DE83F1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DE956F-ECD4-4D7E-8EC1-A700ADBF87C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7D6115-34AD-40E8-BCD2-FF5955DD362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7D84DB-38C7-4E41-8CD7-F49868C8D4E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880097-CCA0-40B7-81E2-A0EDEB69757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33AFC6-259E-4347-99F7-43D5C8F80E8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055F1F-7E01-422B-9BF7-43A1A2E1C7D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3F0E8E-4F31-4B16-A910-7247C261248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3B2F5A-F1A2-4A19-AB6D-A987FE3FE09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527D33-1F80-4FFF-B4F2-610081AA5E9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C4FAEB-9FA7-48DE-9CFD-DE23FB00567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84FACB-F8B0-494E-AB66-9C4FF489835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D30841-BD45-4ED6-BC03-0AAE56B05FA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2C7FB0-3929-4395-953D-A45F79FD147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720979-AF47-4413-8A0B-B8EC42F139B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5EB348-FB40-4625-9FDD-5CF76176161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252D35-4488-446C-BFF8-7A6F32811A8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EDBB0A-020C-40BA-A4E0-CFC577FD816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CE1582-6193-4FB9-8775-32AF240C090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B905FC-9C99-4F52-9373-57DB479E5C0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12DB4E-8E17-4F65-9AEA-65C0BAFE542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94A29E-3597-4BA3-8E19-E08B25A6408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DAB63C-B5C5-4594-9223-7CEA6F2E152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7B568D-5DBB-43E9-BA10-FED34E3CDAC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0D4898-C2FB-438A-932B-5E4E8038C33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AF6DE5-1837-4EFA-9E28-23CA8895264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B497A4-653A-4115-B0E4-EDE6F5F1872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074217-6C5E-4421-8DE2-E750D0C76AF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E4EE04-4887-496E-8CC1-102787D056B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4E12D9-4A94-4A9C-81C4-B01CEEC51A5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9549CF-3EE2-467D-80F6-B9F68077501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0B930C-A493-42FD-B751-F0911D09C02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D1E091-6029-47B3-8D4C-3DA646CE010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76AA17-9933-42DD-A8F3-CF437885B9A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4C5C4C-FB6D-4408-957C-C6EB84416BA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A9B1F7-78C2-4360-8ECE-EF65B163941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684A69-A562-46A9-9707-367FAA5922F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382668-1939-4DF6-8A6B-19C5A04D747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E85427-DB02-4124-9F62-1CEF4C3A99D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EE057E-75EF-40E0-AD25-D7B30B84BDF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12D418-E432-4699-900C-3FE12F19FAB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AC7B76-926B-43A6-99A0-16B24004B8C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A2832B-3DF9-43E4-8BAF-14DA9E3D385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69AE0D-F4FB-49B2-9B46-537BEFDB749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C3B1E3-2129-4422-9F35-C6AD24EF5A6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4914F1-E10D-47C2-8692-E0539C6129D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6666A8-D64B-48A8-97D8-DD34866E1C5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8DC4C1-DC14-403B-8E31-DA918F2A638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3E66EA-8B7A-4CED-AB76-0532E7A7C5C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253D26-6269-458F-82CC-1A2F77A9D03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B3CA05-4086-4D34-975D-1B4F13384B1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96B25A-3EFE-4C41-BCE6-B88434EF92E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FB52F2-9A40-4476-A85E-D933A740F4B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3C0529-3E28-445E-8114-8EF7F2968D2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E6D277-B249-4C1C-A124-FD3536735A2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E89FF1-A7B7-4C1C-9406-193D90CB953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916F5B-A3B9-4C96-ABB1-67F1E90E8C9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C7DA28-A634-4F39-B2FF-00D53D2FC49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9E65BB-16CD-4BF8-A913-C9635803F77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3B76A9-3002-4DDF-B5D2-D70661FF5FA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975F7D-0351-4F0A-8660-C1CEAEA04A5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3D0A68-5FE7-477C-8C90-B0C45E2BEF5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F41DFB-FCED-44ED-93DD-2231B4394B5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D782AF-7788-436B-BFC8-5D566C224A7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E45982-79DB-4A1B-97B8-AFD1967563D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016974-21E1-405A-81DE-E57AFC6AB71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68CD8B-553E-4176-8571-A37E92B4C2F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0F32DD-8BDA-47DA-8E0A-7C50FC48602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6464B4-D5CF-4AE9-A8A5-2FAB2418D46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EC1E17-E2FC-4CD2-859A-8569554FFAE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C3D8FF-3CE7-4EA4-8CA1-488C7DADBBF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0C92E5-EC03-4D8A-8322-CF643225F59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9450A1-A4D5-4C25-9E0A-DA534B220AF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7ED618-179C-4F6B-956C-A23D299F85C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EC920A-DBA2-4252-9598-B7B4D6A65A2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2AAE6E-5A61-44B2-AA42-769EEA50C1A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AB064C-A824-4DD9-9804-0EBAED697AC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CEBDF0-31FA-492B-9574-FA929EA022A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9BF822-0D2F-403B-B790-A58B7FD4155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18CF7D-386E-45FF-A60C-1831BFCDA70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3F30FC-48DA-49E6-B6C5-452D05409A4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D86073-437E-48A1-9F06-B90F38707B3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6ACCDD-B6AB-44D5-A633-5938342A83E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DA6316-EF52-42AA-86E8-8C082EAD6E4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9B8CDF-9C42-4EE5-8DBB-1B449926417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438A08-3B3E-401A-8551-2148152F725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722134-0EDB-4B1D-B03C-E023603AEAD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19106F-FCAB-4C68-BADB-86DB82402F7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123B50-016F-44B3-86F2-F5287D6D3EA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609782-2FD9-48EB-A0DB-37F83C9F785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091533-BF59-4D31-BC2D-75350CC6C6B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5A017A-0A21-4723-8514-9BFA8324D85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1D4F39-E37E-4D9D-8FCF-172B0AC57BB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5CD07B-1DAB-435F-8132-39402E9C604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9F4B1F-A657-47AF-8A8F-D317008D5C3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C2D7C0-195F-441D-838C-0480D611256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494083-F9F0-4475-9B43-0132B7B4593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CA2368-9A7F-466C-989E-598D402FA5F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71347F-6C79-49CA-9612-2CD78367DE0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FD42B7-932C-4D78-A9C6-71D445B6817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462680-B3FC-4080-9BA0-3404705B0F3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080916-94D9-4D4D-AF72-5481A2C4856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1F4CF5-A3BE-47F7-8CFA-9CA5670B006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D5E677-5B5D-4EF0-9157-D8059457695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BD9E06-2E50-4641-B661-20D7F6B48FF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FA32C2-6BC6-40CC-BE22-6D2F5B9BB33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F29B21-AB41-4DBC-856B-0A7AF460F33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6639E3-1F4A-4CF5-BE19-B06ED27FF2D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74E568-0674-4FFE-B08D-09C32421F19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B5947E-DAC3-4AFC-BA8A-539A96875B4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1B8C72-3A0F-4222-8940-E7B4A4AA0F0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4D68F2-60BA-4773-B12E-121C40FCEC7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FB58B9-7447-47A0-9A52-F0D2EC277F0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339A47-8280-487B-94E0-8C537451E24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E68FE0-C507-486C-8A5E-839CAF3F66A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D41F98-D9F6-4460-9EA0-7C92BB7A9D6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A87AF9-93B5-40A2-9EAE-361E39066D1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DE047C-B783-4772-9AEF-37795C47BF3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001D08-28D9-4CAE-851A-EC35D85A46B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22BAC5-7A72-4AF6-BBA0-D04BE6294AB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4CC7B1-F36B-4862-BA4A-0BD732753D9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F792B1-0F54-42D8-BEB4-A964B9CB13A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D1A4C4-4BA4-4ECC-A731-FEA111301DC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D927DD-081C-48FB-BB83-57F2A6F2445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8986EB-2B6C-4498-B013-57364F83B8D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C4123D-C8E9-409C-B952-FCD364C3FED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A52450-5C9C-4767-8EA5-706CDF68CA5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7928CE-3DFB-45C2-9EAB-510380E1A49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BB5C94-A0C1-4943-8C43-7B57BEC2A5C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76E52A-DF9A-4221-A775-07BEA112D8C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117AF4-9280-49D3-9DB1-CF55F0F7F5F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157202-7631-4050-8719-256D83E2B24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5E2458-BAF4-4690-B807-EEC66FC97C1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BF8E89-6D1C-49E4-B61D-D5DD119FEBA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09EBC8-36C2-42FA-ADE3-A0AFE793307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32822C-D272-409F-97A5-9C7E23712A1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3C77FC-D8CC-4B47-A636-6BACE957B76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066631-44EF-4238-B31A-F9D7711D3CA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88F85F-E6BA-47D2-9A55-73744BF40D1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0DA1B0-42AB-4CD1-B7CD-31E80FC9167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CBB0E8-7FCB-48DA-BF0F-0ED29B6EDBE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8AB281-CE6B-4135-9EF8-64B4D06B75B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67BC44-7FF7-4859-8944-94630FF3196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C8C06C-A6A1-4FD3-8A52-43C2C911765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FD7475-A876-468C-BEE0-55FA68A82CB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B107BD-77C1-4018-902A-A7CBC0D3C0F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FF45D5-128D-4874-A6D8-3CBB859E004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01D6F9-2C5E-45B3-9E65-7CC72367001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D554A5-87D8-4799-AD2E-6D4ECBAF44C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6703B3-E674-498F-A798-3E0F71248FA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9D939A-73A7-4181-B05B-6FFDBD1DC60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FA86B7-25F7-4E9F-BA03-CA2DE2A8B73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D90793-F47B-4D0D-B13B-37436EE2888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640A85-F59C-4EBB-969D-883728036F0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C76B85-664A-48D0-9CEB-075F537A5CE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AFAE2D-35DD-4AA4-9661-FD734C1DC68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D981D1-584B-421F-886B-F15A6CFADAC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8B226C-0363-417F-8D7E-2A7226B25CC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70B546-4D75-4364-B587-C86E9016052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75314B-7F80-48BA-9D2F-CC6E607F426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52AD10-5BB5-4B53-9F5D-A5FB72F1CEE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E6BFD9-6251-4DDE-B1A1-918960738B6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5D4A34-6D4E-46CC-819D-C85C71D9717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ECBE89-9CD1-4E9F-9009-211EDA22DE5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B4F2E2-34A9-4634-BDD5-6FCF7DA15E4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1E9D11-4CCE-4607-A55C-7C306AB40D9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A10A89-FD02-49FC-9408-6E7EAB7688C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539900-41B8-4937-BA3A-B4E5542203C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DE4A5C-5EF3-4139-834E-D320FA8594F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A84B945-EBFB-4E73-9CB9-CBB63C7EBE4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F579E8-932E-45AA-BBC9-6B1C246CAB6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B48D55-B910-43EE-BD21-8628EDC3623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FA1A30-9A7D-4909-AF47-62858C8FCD4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A27EC5-FA74-4129-8E4A-A5EFBCE9C33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0D7D41-E265-4F2C-9633-FB7DBDBC366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5BE0FF-FD04-4407-84E4-2277AD1011A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B8AE72-D0CE-4CE2-89C5-0BB9C86E89C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FC2970-7E21-46A1-BC39-98C0FFDFFC1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3360AD-E459-491C-8FFF-C3F3A236CF7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1B76FB-9442-4D82-BB7B-A9071ED37EF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EB083E-DB9F-42DC-8856-853FC7AE0C2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6FA758-1459-4419-996B-B30D2D35B63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23DC15-712F-49DA-9CA4-4FD3FB1A1F4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9A0F26-A849-42E6-A822-A2557C96312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23C24A-3178-487E-9C05-ED9B99A200E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530170-BEBE-4006-8E04-E95645E37F7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F2A067-7A53-47BB-877D-CABE18772E1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8759E6-3828-4ADE-8DE8-8FC78F7F447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804F7E-722C-4147-AEC9-B965F1DCBD4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D182AE-9D04-4E85-B6ED-72B68BDBAEF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D35EAE-37B8-4953-B463-5B2CFED158A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0C4430-C7A6-40CC-8107-71871E35B16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052341-97E4-4F76-A2A5-8A1C50BF236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D88B10-859A-4C98-BDDE-8CF54C5FF3D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6E36AA-0F10-4232-8042-7DDE77E5B12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A9679A-4CB1-489A-9154-DCDB760D627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D0CF23-9F9E-4594-A438-183929E7D9E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857A46-E69E-4AA2-8A47-54265A3C12E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3E50A7-D5A6-4BA3-BE0C-07F6C33B0C1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21A3AD-66BB-4D91-909D-E8225E24D12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7BFA7B-450B-4421-BC74-A91D06FE647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298E8C-710A-461D-838F-4CA83DC05FC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07F512-1C4D-46C5-AB16-7D9B0C25B4E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A4AC4E-29B5-474E-947C-3733D5E479F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2C204F-3A9B-483B-9C5F-7361A1E5634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10BA7A-23A8-4AE0-9865-C953D17712F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51CE26-CD08-41F1-9792-70CD1958ED1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21CA73-4D4B-4DB2-A0D0-E48625358E2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0941E0-0A0D-4199-97AA-3B0554DAEE7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025B14-0882-48AC-AED2-7C01DED6248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BA8B6D-0131-492F-BEB2-6ED5843C6A6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FD7AC5-54D2-48DC-B3D1-9C93D98DDFF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178F26-C291-4DC8-8DF0-26CF2CDF567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7E5FFE-C95F-4065-A2BC-134B6FC6BE3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D0A0C2-46D5-405B-9EC1-6F7D0B75F59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F9A66E-B149-4F5B-9CB6-35DAB57689F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ACD698-82E3-47F1-8CC7-548390373F8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E2B155-CCB8-406E-99D2-D53D4912985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BF7AEF-5C16-49FE-8E8C-C21CB6C3886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F96AE8-040B-454F-989B-FBB63899BAD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0C3BCC-A324-46E3-A48B-8A6E761DB1A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09E510-8BE7-4891-AB22-9A5614317E9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5B4BCC-7ED8-402C-AEC5-CC03956273E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BC7E46-C8A4-46A6-B369-E1FA0C10091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4C9B39-DB8C-4080-AABC-D2AD2B1B79B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7D0847-22FA-406A-88DE-EBFDC6C2295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F70B30-87F2-4802-8C79-265F8DD1AC3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95A602-8926-42E0-B91C-9C272327680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18629F-F114-421D-836F-752B67D23CE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BFC665-756C-43AD-83D6-2F8B652F3DA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033918-C55E-41E8-8F06-3F1D356595D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8F3F89-20EF-4BD6-A21D-6532003AD1B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554096-681F-46DC-9238-9E09AB84529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E767DF-5436-4556-AE25-C177B12219E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1CDF42-6497-439D-91CB-ED0BBCF81A9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631289-C4D1-4717-9F2F-F3C15E19CCE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E7B2B6-E0E8-408C-BE06-C05AA7B5025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013859-3985-481C-9900-F607344466A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00CA32-0A59-4CFC-B030-203A2C5CD09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0E9204-3725-47A6-B1FB-E889FE3F0CA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9F57CA-3D7B-4836-AFCC-843474A2B2F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617976-5F85-4F85-974B-707D5A65F3C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2159ED-2972-452B-A42A-0A8725274A1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E42A76-D1BA-46C5-90EA-9A73D75DE9C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F5CDA0-1845-4A1E-A2E3-89EDC901BB9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C20383-8A05-4172-BE29-8C0B1DB876D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2D477A-3ECF-4E6F-AC75-A12B45D3FBA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46C0E5-9AC5-4EFF-8335-CD9F57DD1AA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D95A56-BC9A-4270-A7D2-A76F65E8ED5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65FE26-FCA7-4E7A-BF34-A11913F958F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D23FA7-5BCA-431B-8E15-DDFBA5B2F85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5F1CBC-C601-4E54-B98C-B01D4C44446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4AFAED-EDE2-43AB-998E-FABD2FD4CA8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018B96-E09E-4E25-AA28-5858F391D9F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087258-D677-4400-8E77-FB4CF99AF80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D7D6F0-A8C2-42C7-999F-6DFEDBCECB6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41B4BC-70B8-4468-9130-AE3953F78C1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3B14D8-3B6C-44CC-802A-0A81C1E6612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6FE449-FCD4-4DD4-B0F0-750C1FBC55C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EB9303-75E0-4989-930D-4F998B5A3DF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436F6C-1CA9-4576-9D53-48CA148E095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9F220F-F1B7-4849-A698-75246153BFA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FE9230-D30E-4245-B47E-7EF5CACB4B2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9C45F5-C8A8-4807-AA77-6E5F44EAC04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F9B193-3423-4A89-9FCF-3C29F91ECD9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B7C253-4188-4FEE-8FFF-7C636875EFD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0FC354-C33F-469B-BA96-7CBC9F7D05D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40ABB5-0473-4E50-9756-763E176CCF6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32BFD1-1567-4E1B-BE26-4A7505448C0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D31CE9-8779-492F-B369-C042BAA630B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AF4F47-0824-4169-86DE-E0540855CE0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0DDC3D-FAD5-48D9-BE2E-3FDD7594C99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7C356B-8A12-42E9-AFB1-AA136A03A66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D84806-CD3A-43F6-B2A0-9F1EF3C0E56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DAF50B-1915-4570-B442-86B25E61E70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355662-8D55-4873-87FB-5E4A175B313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30579D-EF26-4ADB-932D-1DCB6C3D5ED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9F80F6-2861-4E68-B4EC-EF8FD9C7B20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5B46F0-4CA1-4D77-BDB1-0F16CC9A45D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450419-FDC0-4BF9-9F54-3F0559AAC95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039419-E5BF-447A-A385-7854C504A66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44B041-9C21-4095-B8E0-7FE110B4454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354793-F5D8-40E5-84F2-86D3C2F0291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D1449D-2564-4F90-B59B-95794A7E7D2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167F7F-2A2F-47F4-AE82-70EA367A09F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954E87-9E8B-45E3-83C5-E543E38CF22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D86671-E3BD-4BF1-830A-86641E1B392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DB5CA6-5B79-4B18-885F-27F441CCE83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AF49BD-A49C-472B-8B0C-ABF7B6C4437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0893BA-6E14-4241-9C1D-FB771C299E6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8CB94F-80F1-4745-A640-91DB5CC28CB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175D5F-933A-400E-92CE-666109C1F13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95B0BA-3904-446E-B4F2-C25F44469AB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27F0A3-5B50-4D3B-BC47-352B72FE0FC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53F657-598B-485A-BF0F-312A2A39703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1BF55A-60E1-4881-829B-5D0B175351C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0C81AB-E68C-4C2F-9E1F-63CB192F22D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8D9C0E-FA74-4126-868E-FEE4EE8A455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12301E-2EED-43A8-8142-EAC38EA4C41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C78481-1FBC-4C31-83F5-44D044A0FCE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A93800-6804-43BB-AF81-21B5FA51313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2E8C6D-FAAC-4D25-9326-27726B57D13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A17DC2-F6CD-44F1-9257-3CE8CD1C7EC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B4EC5A-F54D-4EAA-B702-796AB60B5FE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F9B327-76A3-4904-BCBD-5B0A0083ECF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84AB61-0D0D-44C8-88CB-AEF979C6051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A1F3FF-B335-4E2A-8993-FF7826BADBD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610F01-4C57-4AC2-9948-DC7FCC59D09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45B8E3-FDFC-485B-B1FE-B4A1F1F9DFB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F9875D-352D-40FF-A550-D293A57B12E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C2D3E8-E76C-4FC3-B04F-9D5B81EFE02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F3C774-1085-4F02-AA7A-D4996F3C31F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B9B4E1-1D8B-4BBB-B571-11C21FC1549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312E3A-97FC-4EE6-B564-D6A21381D7D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30704C-4EFA-467E-A96F-F90E5FD335B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442B43-AD6F-4DD7-A39B-F6435A69F3D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2C5499-352D-4E0B-83C6-C7469C0F33D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8D0DA1-DE27-4533-91F0-251EB76A240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D2E9D1-6D94-41AD-9E86-923802F1C9C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7FDDC6-4F56-4E59-96EA-1E695C38767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94E65C-0A86-458C-A145-61C2A677530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ADEFBC-4254-4892-86C9-C49DC4B836E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D269D4-3CEF-49DB-B66B-C785E2E69D2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7F68D1-4C12-4995-941A-35ACE822EA7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DB089D-4C2A-4E14-8199-355841FDC41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1EF074-DAC9-476E-B0F8-85E2E3D953F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1E9FEB-4D41-40F7-B592-D10811CFDD9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C91137-5383-4E7A-A7D8-4750636EA88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747C18-F5F8-4CAD-AB3C-CC9F11AD7A4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E2BDC4-80B8-46C7-9B52-BE55FE8147A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29BF00-5C98-42B8-88EB-892E7D36B93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4408DA-B2C3-42CE-B99C-656FCE796DC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250D2F-6181-47CD-99AB-A9EF4123BF9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8DA0A2-4CC5-4504-B0C5-E51583F90F8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7DAB41-6506-4DB4-A34E-6A94115D669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5F3632-CE12-46CA-A1F2-E4DFDC792CA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B731E6-D78D-421B-8047-BB85D7E7B94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059431-3056-4596-B88E-4268B37D1DF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81124A-ABA5-4653-8622-C1C33062ABC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A3B362-2EC0-4160-8C03-B3EF17212F5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692D70-C7BE-4AE5-AF56-38BCE6C4D52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541EF7-5090-43F8-9250-4B3F3F3683A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12D8E5-DAD6-40E8-AA4C-1D46512F463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58180C-8638-479B-B940-F88C36D359C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E46DC0-36FB-4A99-B9BE-028F11605A5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C76F5B-F720-497F-9EB8-A7E91451D12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BD4E86-5FFB-4C5F-ACEF-5C897B30D60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CDD05B-DD63-47FB-9A14-A4D42AB3952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657430-7959-492F-982A-15D42A9E453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CE1803-2AEA-407F-AD62-68A2B0417FA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CBBF89-0AD3-45B0-BA58-A2CA766022E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C8A5B0-848D-4BDF-BDB6-4EBA8510846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61CD49-AA4A-435D-B1E0-1EC11FDFE99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81C786-1065-4DF4-81D5-A84E691A6D0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F141D9-C3E4-4C6F-91ED-809711F03A7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84B5E7-F30D-4C27-B66B-525D4131C92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4DE25B-9DBE-4C8C-A434-4BB083B5B17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7326D6-A43C-4CE2-A6D5-A0B6E74F23D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DF1A43-C023-483B-ADD8-E1F365EDB00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E7E011-6A84-4F46-A1B7-60157EE11C8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7E9A47-B945-4391-A92A-E39BFA22C3D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C5B75C-1148-4DC7-A2FA-79236D406D4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F0AC29-C4A3-417F-93DC-53E6BE62681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EA5124-D8B8-481E-B40B-EF45025EE53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60EFA0-586E-46AE-8F5B-74D162E813A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1C8C51-29F5-42A4-95F9-254D2F87DB8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FADF61-2A94-43E9-A4E5-36708EB0FC8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D65B2B-68FB-4968-BF4A-ED0869D6BA2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7B262C-6740-4AD7-B06A-81A19F9B538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1C0696-5BD2-4904-AC94-B67D1735C8B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FAD85B-74EA-43F1-82B8-8F8BD4ADC2B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06FA8F-A883-418C-A661-A89DF293740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CAFD63-E540-4A26-8DB2-ECC4EB2D52D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066D00-AFC8-475D-8522-0944742393F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BA75EF-1735-48AB-98DC-DAA75151A83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55E7E2-4484-4065-B6C5-FB320A03A14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C60C67-9740-46BC-94B0-A4F579A86CE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DA673D-80F5-4B55-B15B-1DE76B76CAD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5932D0-AD6D-4140-886D-E7B1EAC1CD1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CFD2AA-09FE-4B2E-B605-0F0CE9BBD3C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12A7EC-B53B-44BF-9977-98B05FC16B8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EC21B2-C82D-4BFA-9A99-FB343A68F4C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32A385-C8BB-4DEC-B11F-CDCE1867AB1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F9A21A-A9F6-4975-9D01-488BD3A6BDA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72C437-9E6A-4686-87A4-1D30FC39619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9EFDE3-73D0-4E51-BBB0-127827F07AA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8D54E0-02EB-40DE-B7D7-8107616ABFD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9AA636-CE06-46B8-81B9-9A034DFE9DE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F8B0C7-8FF8-4234-995C-C728DEDE0F9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9989CE-5C10-4F05-8A77-831789C415C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298C54-8731-4B08-A41A-412D7C986CE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2D1769-CD1A-4422-AAAF-9C49D91DD87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1333E8-84A8-4DB0-AA62-A2196E4813D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3E0C99-AD74-4AA9-9EA8-F8F249CFBA6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A25F93-834C-4AE4-B383-2BA8A41CCF3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540370-216B-4745-9D76-BD7338BB19D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85256E-F0AE-4437-B03B-DC07BF844FC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B8AE70F-B9D5-42F0-BD1F-1F06D83A6BC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8437B4-EE30-4290-8230-36F258FAEF6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20A553-929D-4D45-8070-AE62A7C654C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5E70AF-4356-4982-B4DE-127158F8FA9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4CFA4B-E74C-455A-ADC0-30A663A1C55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44EEB3-B397-4F98-B671-23EA40AEC33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94266E-8215-4588-B983-50A7B68B615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1B625E-214B-40AA-B228-439A8410988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99E419-BC89-4F40-B8E2-60903615E78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B8C461-6E64-404C-BFDE-B9E1625AC56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EB265BC-5C46-45C5-B0E8-ABF954CBCF6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B2F626-99E0-4441-9F89-3DC7922DD5B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CA2F2F-8809-4252-86E4-86ECF851ED9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67A837-1755-4161-84C4-D9D2CC2D840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DC9146-A6DD-4E14-AD82-6F78C35918C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8F0353-D6F0-4509-B0D2-C3ECE87D233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52F232-B834-4AD0-9370-1F62DDD4DB2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15ABDC-D115-4F4B-8805-C023B70A4C5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52D306-5456-4F7B-AFA6-802E08924C0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389572-A465-45A3-81B7-A3B4DF81A6A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4B7FB4-C5FA-4349-B812-35FF0D80B85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FEA8AA-5001-4367-BFB3-347E5BA7652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085054-8CD4-4F34-8A80-0B2D833D974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A86DE9-62F0-419D-8395-3809C6D1C48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4E4120-D360-4062-A09F-B9F1F8EDE3A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18D310-2BAC-4EBB-A6A7-864E1F8FE4C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B78CDB-7F2F-4640-ACB8-E11A9DF3716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41D00D-1269-4DD1-9BF7-1EC9BB37FE7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68A75E-D533-4B4C-949D-9ABEF8578E4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C13EBD-C0F6-43FA-810D-E7E33A34A8F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DE5DF6-A500-4869-9DD9-18FF85AE96D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799AD5-BFB7-4CD5-A2A1-4F0409C94BD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0DA789-7D7A-4606-9DAB-622898A68C5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ACA5E5-A549-4873-8849-5832360A4A9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DB496F-266C-4B6C-B9F2-60EF0679476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3C2BD7-036B-4BAC-BBB1-1B9EDFF534B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5596EF-01A2-476A-B2D7-EFE64AB3879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81D10D-C2AE-4085-ACB4-0C2D0AFCFB7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7DBA97-5907-4DAA-9591-13108D6C734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1A091D-0465-4E19-B464-E769B15C785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E116A1-3988-4B42-A1C9-F3FE56743BE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2C4D6E-DB98-44A5-B94F-E5F3F7524D2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B3B7F4-4693-4E38-B3E8-AE1EEF9C2FC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52B81D-6AD1-4698-A288-71E9AC84C56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6CEDF2-237F-4B7F-BBFD-5E3973A7207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D37C4B-44DE-4C0F-A75D-2F499236268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</xdr:row>
      <xdr:rowOff>99860</xdr:rowOff>
    </xdr:from>
    <xdr:ext cx="304800" cy="304800"/>
    <xdr:sp macro="" textlink="">
      <xdr:nvSpPr>
        <xdr:cNvPr id="13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22D9A0-9640-4A68-B34C-56B5D96C1F1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4333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01A663-2D8D-462D-BE5E-96A53F5A5BD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AFF406-D77D-4F58-9F1B-8C3314B031C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0A348C-E2AB-4238-819B-7127367A8CB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94D1D7-7177-403F-BEC7-31309A4B71B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6A768B-2846-4EEE-9B81-46243D69546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6C1B5E-BB70-402F-A93F-3E1263095D1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B8259A-FA9A-4538-B285-97B104A4B9C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ED3E1A-FF31-46E5-9DAE-7055C5D9BAD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658526-7A9D-41E0-8E25-21B3463F9A4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547FC8-C665-41DE-A203-EEE2285C9E7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5582EF-B35E-4CE9-991B-B8E2C6210B8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1895D3-6990-4FF4-B719-C7A4A61BDEB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2A91E2-B608-45E2-826F-1F65DC6CD0C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8872A0-9CB8-4498-B3A1-06ECE37D64C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DB01B3-556B-4CBD-BCB1-B96CD418727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7901A2-A175-4C1A-A36D-6A8CBBF73B3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B8DBC6-79A1-4FCF-8155-EFBB4274602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E1F44D-64E5-425C-91E0-7685882899E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AF2851-AC8C-49B0-A5BA-B1971E0659F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0B1641-8AF6-4480-8AA2-C377514BA6F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54CF8E-99BA-4098-950A-0C9C4D9A249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5C3D50-BD9B-4557-8176-929E6F30CDD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D12916-8C7F-4561-AF6B-6BDA73482D1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D44D7E-C17E-4B90-A8F7-4D9BFD2E1DA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A8C60C-66BF-42A9-80E5-210F811C963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D6588A-E108-4E60-A9C3-A67DD906F6A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33D4A4-8842-49BB-91F0-A24B37F32D3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2527E5-1EED-46C3-A9C5-70708D9AE44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F419A4-ACFB-4DC3-ACC5-2261ED405F8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05992B-E77B-44DC-9F8B-32E1DD88AA9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E23D85-E82B-400B-AC29-C8A63F3FAB4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717F14-9C8E-4BBF-B75F-E5164B49DC3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F4F378-C70C-48DE-A411-2AD7534D502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6751F7-CC3B-4EAB-A144-D2A9411C320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F8C94C-8A2B-4A99-B52D-F220B9FDBF4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4B81EC-2C4B-44E1-BB7A-B0329E0F3F5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7896EB-C964-4E42-8144-F5E71F97F3B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B58251-5ABE-4DEE-B008-98F6CA44014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27813A-55C5-46BC-95EC-32A17E9617B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8D56F4-39EE-4747-8713-B86A6C87A41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C4E027-1567-4B6F-957B-C5B19A77477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994D0B-2FE4-4792-B325-6F0585AF26A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B3CFE6-C83C-4729-B7AB-6716D3294EE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72958A-492F-4327-B81E-D22A5255BF9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39F0BA-ABED-4305-A050-823B416F1C5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AEE218-13CA-4AB6-9F8C-AE8D3CCE8BA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9EBC24-074B-4A42-9049-DE48E2A002D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4E8F83-7228-45C7-8A5C-9CA63E89315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D0C095-FFE4-46D8-86CD-EE6EC952CBA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A9E1A3-75E2-465D-9163-A7555E648AC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CD5D30-5A23-4A84-A59B-9663A2F69CD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D1484F-49CF-4A51-B79C-B230A5ADB31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8C5222-7719-4218-96FA-727CE929997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FD7EEE-2000-4293-89CA-57729C61633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F91397-B4EB-44C1-98A2-5A030308909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107928-00C7-44AE-9EB8-AAC46672EA5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45A2FE-4DC6-474F-A598-73F34B89826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82B540-FB24-4DB2-A8E4-AAE0A398D84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139A5D-1465-42AD-B829-17CC38DE558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DC6930-CC51-4865-B910-E66FC45FB2B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9D5887-6854-4EE6-ABBB-92FF55F00B7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0BCFA8-8BAD-456C-9082-0B7991B5F9C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56A7CE-A734-4AC6-8323-0BF4D451734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9A4994-6E9E-4D28-9CF6-C3ADCA0B15F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90571C-57A2-4E83-9A2F-2AEEDF6BC60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BD2B01-7004-41EF-A293-5C4778635FE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141D0D-4CA2-4878-BE07-17C2A533729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D8AB53-B42F-4D7E-ADCE-6C5886BD644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4F82D0-2AC5-41D5-A4C3-CEA45F2AD40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016052-51A1-4992-AB54-4ECBB6BCAC3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8636F2-6463-4887-BD7F-2BD7D455FAC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6CBB81-6CBC-49DD-816E-AF9FEF88C18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D43315-2B2C-4778-AD46-9EB34CA2A41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D9DA11-3091-4F8F-8CA7-AF7C335D57E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CFA2C1-B187-44A5-B4DB-51233FF5141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8C3407-16A3-4B07-8D65-4E06CA5ECFC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2A34E0-E9E2-4945-A7B3-3E1F24F950A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6CFEDB-7932-4756-9557-577BB330EA7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78AEAE-CDCB-43FA-BCCA-FAADE495890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A74253-1B85-4D8F-9B7C-6A7CE1508B9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C3F57A-89D6-40D4-8641-BFC80C9C24D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83E1DB-0DD8-4988-843A-2145D70AB43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867EB7-9DE7-4D79-A1C3-CEB207F7283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34FC28-3F22-4A62-95AE-A06835FB047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696774-3CCD-411C-9999-EA46FFD3DB2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4321BD-1BB9-4695-B29B-92CDE8BF963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6A4E9F-42B8-45FA-B6F5-E1B3C9744CE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50674C-EA91-49A6-9314-07814502E3F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94E8B4-2FF8-4E40-8F20-240B5B07DC0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0A7975-6784-4DEE-AAC6-A3C43D54F11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C47837-C084-439E-935E-DEC91FF91BB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9F8F34-9C86-4554-B7E4-6532142AAE5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1DBBA5-850C-40CD-A68E-285FD894FBD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7A1271-8261-4EEB-A06B-0DEFD58A964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F5ABF0-8DD2-49E1-B08C-03DB5E148AF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2AE81B-2D92-4004-A911-68A15CB6767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E0DA7D-DD33-4721-BA0F-9EB97C2CF09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133550E-CCB7-42EB-BDC8-9B5E4643C6C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6ED9C7-ABD2-4054-91E2-5DA2B5CB8F2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54B354-8AE4-4A6E-82F5-157FD95EA3A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1EC900-1C0B-4E53-B7BA-59550B1E58C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9FBFD6-8CE4-456B-82E7-7B447BD36D6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C75D09-87BC-4A05-8FCF-44D6DBE9C80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E08756-62DF-4C58-89F3-B3983139A5A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E6A465-E62F-44F5-B432-299CCDAEF9C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17622B-3100-40CC-A60B-D8BE5AD6874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6D04A5-2E81-48B7-B986-7C892E77565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88C124-B257-4B3B-990E-AF373FC3AB3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D82CB2-E490-47C1-ADDA-6D8B38E3E11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752DCC-2A43-4825-9F89-83DAB7D9A4C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4135ED-6385-43A3-9AA8-FEE942A2BA1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BA7FFB-D1E1-4439-8700-6BADD266B4E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CD730E-CD1D-4675-8EC6-5568C52E9CD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48814A-365C-4FA9-8341-A860DF29FE3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C78E558-AC85-4357-9706-02CC7DC58E1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AA028E-65E6-4254-BEF2-32555CC144B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F467A0-53C1-4D1B-8C26-C0427968BA4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A5B1F0-A080-488A-BB5F-671C0131EB1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1987BD-277B-4EAB-92C5-10D751C08BB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165CC3-EE7A-49F7-B645-45FBDC9D87B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8966BB-710F-4840-B1AD-2A2ED1FFE2C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ADEDE2-2DA1-41EE-A8EA-1DC5AE3CE16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8724AF-392B-41D6-BA3A-189095E7AA7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91A2F1-7258-4356-AD58-BE30C1B0871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98BF03-78C6-4CBE-8FC8-E408DCBAB87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C4E013F-450C-4B36-A03E-40E8A000F0C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C7FDB4-0A3D-42A9-B1C6-AA6D7298827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492185-9BAD-45DE-BE9A-B6CA1735D67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515A59-B3E0-4BA8-BAA2-46620932F93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143692-D4DF-4246-965F-553558E0BDB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F26AD9-D026-4D55-B40C-C073DE4C12A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255C1F-F2A9-4DBF-BE84-4DC4231C132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B2CC04-1E1E-4249-B766-386D45236CA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B9DA60-2305-45F5-B7DB-5AD16F01CD5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CCC033-A680-4710-A649-10C5D201C21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77E424-F340-4458-A2C5-EEA72E44E7B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CAFF01-9C1E-4B85-9EE8-C205BEEFC4E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48C7E4-1772-4F89-A0DF-DF5775B9DFB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A0A065-E7CD-48CA-BD55-AD783163687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D66B60-671C-4E4F-8D0E-E3212782F29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C83CDB-7D7B-4BF7-9D8F-5458344DAB5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5424C8-6802-4C7A-9B43-D3C4CAA6BAF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ABE46B-9CE3-4DF6-878F-5F103F298D8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5E24C3-6888-4236-8314-5C93AFFE705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B75F89-58F7-4FD6-8410-5CE5D16A846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31C5D5-6045-47C4-8EAF-177EC4B6D66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84934C-26CE-44E3-9D53-009782A13C0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27A47F-0805-4589-8BDB-7E175D4576E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61784D-AA56-4635-B8BE-0FF6EB6BC27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D48A13-0888-49E1-83E5-A01F7C1BB9C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7C7FF5-19DB-42B6-8327-661A060D33F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A7DE5F-95FF-4BF5-9673-2F8731CA025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56A3A0-BCF5-42F5-8950-553870BBEC0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AE20CC-26D8-4B9F-826F-C240CA82E0D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B5212F-9B57-45DB-BDDD-D358F82A559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282B50-FDFE-4872-83A5-3890C344FD0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844F40-26DC-4769-9E9E-66B9B5FB8A9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4CB932-928C-4F15-A2BC-61EC42CD3D2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BACEF1-0CAF-4E20-A1D4-10EAAC3BD3A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E7632C-93F3-4D6E-8226-8744E5A499C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8312FE-E5A6-4A99-A39F-0E4787187A0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2B35AA-1917-44A2-8EB0-DA472C0B5F3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4BB482-427A-4B4B-8DF7-E8F1819D8C9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E7D661-AD6C-46B6-BF7F-A56F75DF8BC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905F0C-AF43-402E-8240-D335713B63C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9F6648-C58C-4FE6-AC20-AD7EDCF16BC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136DD8-8822-41F0-814C-455AED79BF5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1DD6F6-0A15-4BFE-97CF-020469FD7AB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95968D-FD2A-43C2-81E5-33343AD987D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F0D856-3193-4FE6-A3DE-93D5B4C9C5E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42B68B-C375-455E-BA7B-85A092FF1B7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5756E1-4041-460C-80A3-1537F2B25B5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316336-6154-4CA5-8276-709C9E2566D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CF21AD-C37A-4A8C-88A9-9E8E2716EEA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D81BFA-4019-4CA1-93A9-89B7CD66858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79E5DF2-D006-40A6-9FDA-1AF5CFBB569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BF6697-5A6D-437E-B9BB-A6B504CB06C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98599A-3092-4EBF-85B5-E75410B417A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BC05CE-1F21-467E-B776-25BD8B814B4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64F2B91-43CB-4D1E-BB08-48828F9F4C8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1806DE-670D-4EEC-887A-9FF3BC5DDD4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F3EFD5-77D9-49A6-8BE3-D3392CFF21B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851C14-8C1A-4711-A061-1F42C8642E0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0CB1CC-0A85-4FBF-A1CE-AF44356891C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97102E-4FCB-444C-A256-9A73BCAE728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42FDF2-1C35-417C-848D-91AECF690C9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7F0735-9B70-4AFB-BDEA-0B445EC6317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B1354F-E075-4F8C-AF46-51B2F01EC68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7745A1-3F72-40F8-AA6C-96AB145E66D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0C0C5B-8C0B-4BD6-905E-AAF198C8252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1D2AC2-2F11-4189-9105-0EAFA3EA3F1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20F1D7-5DDC-4C90-A39D-F6636BBA221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8C2EA0-5CA1-415C-B3AF-7D3AF536C90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6CC5FB-3610-41D5-AC67-93C1022B675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37FB3E-0F07-48D2-9FB1-F2C310AE8B2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E5D860-BB07-4108-8769-A748BD8DFCA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E4EA79-0F64-4D54-986A-0CF4D0B2A41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A3010A-FD19-4FCA-A4A9-73F4EF68647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7CDBB9-12E4-4A8D-B44D-50EFC5915DD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8E5A66-76D3-46B1-86DA-EF4D389A55E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5D1A9B-F740-4599-B218-E2923F8B73E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42F126-7240-4288-93F4-3D6389A5300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765219-9742-4BEF-9636-4C36EC74BC6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BD5FF2-7B04-4C6D-9FFA-3ADC8226292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9CABBA-F621-411D-9E9A-C4FD4899DBA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81FBD1-BE63-4D72-A6D0-1792A916C5D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1062D1-B64C-4213-98FF-9BCB89F4EA0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6ACA08-A12A-48E1-B206-F6A9F254C80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717784-C789-400B-B222-CC345593277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2084E0-AEF8-4F4A-AB10-5639D532EF8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9CD5E4-1EE0-4AF2-9B58-A0E1F5D7AB0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DE29F2-CC61-4F95-85FF-8567BB310D9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7AAC24-E6C0-4EB2-96CC-9769512EB02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D87E71-E709-44DC-880F-453A7D338E6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66B1F1-AC23-4962-A6B1-61B46660B0A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FE9B09-0298-48FC-B07E-146CCD0E8F5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1D7E9D-1556-48E2-8650-5035A8FCD33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D41660-0C44-4DA1-8106-22ABF2FBA9E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44C2C1-80C3-4729-ABAE-99F0E86C501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C0FA15-235E-416E-A7F9-910E7DC7FD1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954027-29F3-48F0-BFF1-DAFE46FB8B4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B0A07B-9AAB-4BA2-A78F-188BAAC916D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A74CE0-E820-4BA1-AC7A-8370EEF4D3D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EC7AEA-E881-42E1-BB38-72F3113B0D4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4E6D51-BF0A-4875-BD77-6F0A205760E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BFCCA6-B7E9-4570-8C50-5A8AC54AD3D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A14A4D-A1A1-439C-86DD-20E594F4F0B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936968-73D9-4D4F-8F14-D160333FDA9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02F232-7C76-4421-870B-6EF29DB0899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56BC75-1896-4EC4-93A2-E89A2A17CB6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104BB6-F4B6-4BC7-B3F0-6F0AE8349A6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EA2178-81FE-45E1-9638-08825D6288A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F82519-9917-408B-A2BD-3CF87D80A5A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4EAB47-C427-4859-ADCF-EF9F4BA26F0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C47771-2C08-43B6-BD2A-162CE3D1376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EC435A-3389-4BE3-9BA9-7779C4ACC6F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F10036-8854-4474-8C1A-1E1C18E0E20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7E8D8C-D7F8-4672-BDF1-97ADF5D2262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95A31B-AF76-48BD-A35A-508DF10B9C4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CCA80B-CF7C-4037-8F01-EADAF3E2095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36E422-2B5E-4E5C-A02B-80150FFAF8B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4F17AD-CD0A-49F7-837C-B3B98262868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F8266D-F9E8-4857-8198-9E0E0F0F959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E47C06-8B65-47C2-B246-63CA990DFF8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3FB972-CAE7-4A9A-9B8C-6E2BD755CEA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E0A595-C8F2-486A-927F-DC46C939BAE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3D7704-F1D6-44C5-B338-475C5DFF0BE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7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AA093D-0F56-4471-8A18-2698318FC7F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09AAFA-247F-43CF-B736-8E7CA197819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1FF970-456D-42C7-98D9-089DDF31678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9FFB50-AA22-485C-A123-5A9C05A270D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C7F305-643A-460C-A07D-7DD41778974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FC4097-3D66-4CF3-90FF-75F744C51CD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D7ADF2-4FB1-4EBA-99D6-BDB237F357B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F470E5-99B9-4279-9F1A-26CDBFE6D60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025AD7-64E1-49A7-8D49-CB4F57D0FDD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CFE7A8-C202-4F74-A9BF-950D72FF087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5767E9-4589-465F-B3D8-B562FC171DA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66BB92-201F-463F-9FBA-E0AA2A37B6A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F7D139-28BF-440D-847C-05BCF834B44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0A657A-2E33-4D76-88D7-5B89F6C6AEB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80774B-BD95-4504-BACD-1773479EA45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78AA82-661F-4AEB-AFF5-A875FE937B2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619E6A-5659-43A2-8D82-80C75AD2611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CC0DF6-5014-4FC9-B491-D0D5A35C86A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92B6B0-8619-4C2F-9872-E744A3583BC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C3101E-02D0-47B0-AEA7-3716FA4E6CD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438A1F-9235-4AF4-BE1D-0F5C1AA94C5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A762F4-DD2D-4647-8217-A1F85144B25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761B3C-68FF-4848-A2CB-C0EAA9B7659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374FAB-FC77-4954-8209-1521C7A34BA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164756-B18E-4D74-B88B-0536F626CD1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F9E845-4D13-4679-93F3-86D72DE246F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9B9376-5BE4-41B8-B15A-6D687378103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41A9F1-A535-4D8A-8831-F0868E2C64B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C6FFFF-3A55-4DD9-9652-457C4ECD076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4F0750-F146-4265-84DE-C1729EA1F2B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846881-1FD9-4D11-809C-860AB5A555C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91CADD-A332-4F3A-A7F0-142C742A01E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3AB73D-B5F8-4F09-A633-C7B3E4C5BF3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2E6CF0-8FA1-425A-A5AF-3732ED9E84B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D84FED-09C0-40B3-AA7D-6E477029B65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A15FB4-2F95-4194-9750-3C94E6C1765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F4A82C-8973-4C36-9457-E7BD359359A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BD2167-2929-4C1C-B413-71074358BD7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9217DD-A402-403A-AAC8-57951877226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DF4C20-011A-435A-84E5-5F93E72A822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F5BB90-744F-4D38-97FF-6678E8487ED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5484FB-014A-4216-9E67-5F896859342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60F9DB-E9C1-427E-8AFA-572D1F41704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194C3C-6229-4A43-8881-E72AB97828D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4069B3-2B68-4486-A56D-A2F85ABB9EE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5D3859-E0F3-4D0A-8AD9-A23D4A7FFB6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534D1C-0536-4F05-AFB9-6FBFC585183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A5E3E7-DF82-4398-B1E7-EF6939A9389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A447EF-FE39-4153-86CD-9C931F5161B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3B33CD-FF8B-4A32-84D5-4BFB031B819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77CFAD-1ED5-4424-B18B-8C468602E17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694ED0-5A84-40B0-B4B7-823611D023A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8ECA17-5B1A-40D8-B4A0-9B3BC2D081B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1D66A7-B018-4D23-95CD-E6116E9B620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D92914-4C76-449B-821F-31772D866E4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C9A052-8D3F-43AA-BF9E-1F456A70DD9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0F8269-0D8F-4991-88E0-746BC68D628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BA6F8C-009E-40D9-B999-9CEF4ADDCE7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0248DB-5C8E-4C89-8222-17C5904716F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46F7E9-2F6F-4621-B647-436ABEFBBD5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169811-846E-44E0-B1C6-471B7D22479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7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6311E5-C839-41D1-B462-0D456C9BC9E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15F3AD-0087-4F4D-8585-AFE2EF11FC2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DF1CC5-73CC-473D-BE20-5C743BB86F0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3B1E287-6A55-488A-A7D8-3342783D165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B81F95-9772-4426-9560-9B767C7CFAE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47D74F-6AF1-42C5-9CCC-2B4E04F059E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E5D4B5-1E3B-4100-B93D-74BBAD211B2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CF8566-5912-4F89-8E45-4BF07A5833B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8FC7F9-D4A4-40B8-B148-7C566C883A7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C8001E-E118-467A-B829-B9EAF09F130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FC4075-3B68-42E0-9E98-E0571CE5B61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80120C-3C84-4EBF-B3BB-AC378F91F46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058E21-E515-4FBB-94F5-140F5CAD873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23454B-A7B4-4F2A-8FAD-4C451AB6B8D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8C39A0-11F4-4049-B843-00367615AA8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E03833-E0D0-47A7-9669-1713B2061BE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058307-FC92-406B-8E03-A3FA082E093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B87C21-5EC3-4803-BE1F-7AB5167E0CD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D351B4-50C2-4C7C-ACC6-59CAE8A8078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5828E4-C4BC-4B6E-8966-FF050E93524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86F96BE-7894-457F-9991-0A7B9B08F31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7B403A-B391-463C-BEB3-86C44DF8AB0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70B5AA-348E-4B0F-9B5C-6B20FED0B44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5F39C1-E0EE-47BB-8D48-A899203A18A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4C62FA-2EA1-41CA-B47E-4168335E487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95C1B1-EA06-4FD9-8ECC-D4272EB636F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EBCDE8-F123-48C9-9A4D-FCEC3311F28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95EBAF-E412-463D-8F3E-B3ED47AA485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23D6F4-7D83-4520-BCBB-99DDBA77CE7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EEFDEA-C82D-46A4-9DED-A1938D290DB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CF3843-D133-4B14-9BFD-BFCDB2FD887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E68002-3F2F-45AE-AFE3-90D0657186C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CC122C-CB17-4B14-AA86-C0C2B661374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F9967F-1104-4EFA-961F-3B3C0877122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C8E47C-4015-47C4-AD28-F05386B233A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CAC119-1D57-4F2D-8021-F090570F2C1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DE568A-5CB6-4B11-BA7E-524DFAFE459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2671D3-4E5F-476F-9585-A3F43300DF3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8B80D7-41D6-4B2C-A797-0840229C48E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8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9259B3-C1E8-4FA1-96C4-46835494D5F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A8E10B-73D3-4A8D-AA97-82BDEB1A6C7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1AEDD2-9A45-45AF-88C5-631BBD041B5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020871-FAF6-41F2-BAD0-BE34169D8A2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454773-904F-43FB-B216-374DD07162D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863A6C-7A63-4494-B898-4E110EEB519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85436F-AAC5-47D8-AF3B-19CB9E6EC28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D77DA5-F6BD-47F0-A9A8-2314BA8ABCE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8A6140-39C4-4DAE-A888-788C6EA10A9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52C655-1877-432D-961E-35A34D6358C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9040B1-926D-4A48-92AA-81E3D75D2DC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35A93F-8DB5-411D-A0D4-2588E1BB162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E59B6C-44CA-4A90-93E7-47F912857DE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08CDCE-D683-437E-A280-CBFA68BDD02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70B34E-DA75-42CC-8C40-BC37193CECD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617350-5BDD-41DD-BA6A-4923C7A450F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D9A666-5D23-4925-8274-31F494C9C62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CC89C3A-5051-4EAA-98E2-B27854015F6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41D132-5A4B-4414-A1BC-119160DE5F1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A80DDB-DB7A-4682-B7DF-88217FDCD9A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E57E73-E0C9-4614-A74C-897C017C7F9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7D8B85-9C77-43BD-8C86-C67958B9D6E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D895A1-4090-4331-8FCD-BD21BACBC85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DA6435-EEAE-4E4F-A05D-B0DE9931352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6B5CA7-F54B-413D-8FF3-D0B63820DF7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E4275D-6101-4F57-9D47-796DF282EC1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89B1D7-12C6-45B3-B383-E23E10C67BF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72D283-883F-4EA1-8CF7-41EB0F7B71B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91250A-463E-477B-8CD2-7089457EC30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9622ED-A02A-4792-8CC5-DF363BAF1A9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2C2108-880E-4C8B-B1EF-319BCC9F56B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B294A7-6A05-463D-8A39-42AB0A73627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CA4A45-5AAA-46A6-B02F-B2C8B633B70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5F8A4D-53EE-4BCF-A48B-90BCA308052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426313-5E09-472A-968D-3E93E173660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977167F-94AF-41B0-A6FF-849160A9E47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DA577E-BF6A-45FF-A1ED-100508BE4CC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2B4F23-AD6B-4989-8AB1-0A438DF41C2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F32EBF-5CE9-4CE9-BB5D-49C0C49FD73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B557CF-5E3C-4C5C-9D4A-319DB148CF9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447564-F8F6-4766-8428-C23ECFBA3CB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BBF272-4C81-4DD4-8256-E8F711B0E3F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D46443-8F4E-4BA3-AF56-7D5DB4F2CC6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E86BEA-EA10-4152-B373-4B874C14459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65B51B-3FF2-4AF8-A0BE-6DD87EF33E6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7D3C8F-70A6-4D2B-8B94-480D2548B4E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72B59A-8CE6-4A97-8C57-0052E0CE1DC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2A9C07-A7CA-4E40-87DF-0FD2B80F982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B32E30-77B9-4BE4-BA54-FCFBF9C6144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C0A2ED-DEDE-4956-A475-863B4BA2CC3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752D8B-CCB8-424E-B3E2-1323B7C3731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2775F9-9869-49B6-8514-4699BABA651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7C2B5CC-5CED-4BC3-B054-A7E93E57086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A49DAB-7E60-4289-9872-B8DDAF65F21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9D6C9A-326E-4AF4-BF8B-C6078B9D3CC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BAE7CD-9688-482A-8D02-D5A8511250B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46BBB4-7A8F-47A2-AD17-9810ECC60A6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502ADF-B09E-4148-AB40-43177E2A49D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EAA8D8-13B6-46F7-9685-5D3AD33214E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EBF95A-405E-426C-B95B-57BCA7B4477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D80E1D-23F9-425F-A2F5-FB4C17A6391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8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B0025E-F6CD-4B6F-AABC-2C3984C866E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3090E4-8E10-42A5-AB46-D656C97B30E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6F83D1-868C-4D4D-B109-11BB517D070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ECBAFD-97BF-4A2D-8DE9-07D643BEFD3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432C6C-3DCE-4491-B90F-D3A138A2308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CA7ABC-9FE6-40F5-973D-07FB1BB0EEA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4F34DE-890E-43BF-AED3-A0B9795B492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352FAC-D2D8-479A-BD2E-336B630B337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FB60EC-B41A-4803-819F-F54ADDA3894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CACD7F-F999-4065-AAAB-22275196AFB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391CF5-6A01-4120-9C7F-0B8A8819B00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069AAE-21BD-4C3D-8E2E-54105C09050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9ECEF2-EC40-40F1-875D-064B64216AE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BA4FEC-B065-419D-A913-C9F13B81511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753E61-6B8E-47CA-9BE2-D17BADAE977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B5B748-BBF0-4F18-A062-62CB6504E7E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303E94-401F-48EF-BAEA-72263AFC13A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7846DA-99FB-45F3-B5A2-270BA32FC52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D2FF61-ED70-4B24-AC2A-BFB384379B1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FD535F-2863-4562-AAC2-52C2B3AB4E4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CDCE56-3181-4BAE-81E2-A01917963F1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BE2CC3-773A-4E5C-80F7-94CB8B8F068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91BEEB-9A13-4F40-9DA4-8671C383706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35A3E2-6A15-4B2A-BB2A-065DD6AA8F8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B4D5DA-CAFB-4C05-AAF1-3B983D86D03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B1AF4F-8AA1-414E-8081-668C47684D3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5D1973-B43D-4544-88A7-CF28A81A241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828851-62A7-4C53-A0AA-EFB3CE3132B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4BC79A-C03D-448C-8139-622BFF12C69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84E40C-AF18-4F2A-91D2-EF7ED9B1F7B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83677C-C8BE-47B3-AFFC-AB60C9D0B37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1492DD-27EF-4007-A90E-4380200787B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0A8837-AB90-41F0-B4E6-3417C9C1634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5C6DDF-8F1A-429E-B0B7-BDBD9C55539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2EFA31-4770-454F-AE4E-85CA6A77581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84B680-20EC-476F-9A25-52DB702D87F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068EB3-2DD9-4516-816E-CC00721EFDF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ABB7B9-54F6-4E1E-AF6E-68A2AB72202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CA1431-8E1E-416C-AD23-BC9C0EAC02F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11D49A-028D-4DA3-9194-988F91A45FD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C4CE6B-0C4F-4BC6-8372-F19A7146E04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C56DE2-C654-4B2A-AB7E-049D25B393B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21D734-8DBF-47CA-99C7-EF9E368EECD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AB856E-FC88-48AD-8CBD-78037B1363F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C75BF7-693E-4669-AAD3-639A2096535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17F7AE-FF62-440E-8522-B659E1A3D9D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E1D2CD-714F-4FCB-A962-DA95BCD3A4D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435112-3E9C-413A-B526-B8DBC02F931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DA6AE3-C57B-4BBA-905F-01C5E15240B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8C3684-3A54-4399-AAE1-4602013A81A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960BAD-8018-45C3-B627-F25FFC066B6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B7232F-F3E7-4A32-B312-397DE39E5E5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B3C66D-8D7E-430B-B279-3C7A0746297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BFA6E0-ACA4-4B85-8CC5-FEE3D44FDBC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7674E4-3D06-45EA-A58A-F0F29361F86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80E888-3C35-4C37-A9F1-0F55D7ECBA7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4C1DC0-DCEF-483E-A9E1-5D85500AE1A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43BC1A-DB97-4F82-A36E-94B6FD78A38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E45E00-C0BC-43D1-B395-EB2F8D5B49F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6C4D8B-30EB-4AEE-9EF7-26C5993A7B3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401818-B4FA-45A3-9AD3-4E319685913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2DA050-2637-40BF-8A0C-4CE170025B1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CF1809-D1B8-41B2-B232-C43095412AA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A1D001-81A4-41D9-8A19-6E4F2071780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8FFC38-6D01-4E4E-973B-F7D40031DCB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F1A658-0F75-48FD-9CB6-B73D8C5E760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8EE79A-A0A7-45C1-A65C-916CFF9259F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0B13D7-DF52-45A4-B2B4-2BC2CECD9BF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0F4080-4CA4-4BA4-81DF-2D47D406EAD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77178C-A868-4838-B3D8-E3F52B8444B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01D7A3-826C-4AB8-8033-53A2BF2CB9B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393C1C-2932-47B5-8831-206BC721714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6A3F2A-40CB-4AE5-BC35-0EF07C36860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A74737-6AB2-4823-A1D3-08D047E3244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B77753-9FC5-415C-BE2E-152DA2FB9D4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AC0993-B9F6-48AE-85B6-7FCE7240DDD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E7A2DC-B9F3-49E4-A516-BF35C2662EF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DAB100-ACCF-47E5-B0A0-52D5AFB086C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8A667C-0610-4433-AA84-667C3EA6E76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F0F1F0-10D2-4F76-AD98-981BC191051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33CDE6-C1AD-4EFE-92A8-CE81B7E8AD0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3EC26A-623C-4D0A-9154-224035B7852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511B5F-F210-4F00-B720-34937D6043A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1CC818-DF72-4AA7-A852-EB9F85EA237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87F6E1-2566-433E-9220-6EBB74B39EA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2DBA7F-2C38-4C7D-BAC1-A7545CB9DC6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73C58C-95A1-4C67-92B3-D1287E7023D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6596B4-381A-4F3E-8848-2DC84B4D963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39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3F03AE-E507-477E-BFB3-A5C3A94D65F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9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51A975-D10C-4666-A6F8-B45E4FF574B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9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5BB4B9-AACD-47E2-9FCD-36393FA7265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9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2AB703-2105-4094-ADC6-D6997B7AD7E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9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338725-5EF7-43ED-A16A-6319E6034EA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9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301231-7237-4F17-928B-0F95D75BA3C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9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FC79D5-8C1F-47AE-A0B4-A2307C8E41D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9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CFBC46-D26F-4290-997B-1B23542E613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9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2F0E56-6D7C-404F-81AC-E8A2C4625B6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9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A2BA10-A46C-48C7-BC81-96CBD7758A0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9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B20AE0-9C93-4266-8774-5B8B1178CD9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9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712D46F-58B7-4880-8047-3D021C957DD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39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96E0D9-1ED1-45C9-A9AB-F05D9414EBB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FEC0E0-3F73-41A9-9DB7-970FB8C521D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B440A0-7EB7-485E-9385-26845F9D7CE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7B1269-F29E-420B-B52D-DF85C185942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CA611E-DF6D-4A2D-AE25-14215A52907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84B334-4E5B-4845-942E-65CB113EE7F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53A777-6D91-4B1C-B9E8-246017FE7A1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A1FF68-2224-44BA-8F98-3EB86E2712F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B15014-0986-4175-BE90-89DDF221F5E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B0345A-4FE6-4C3E-8776-DEAF6DE0F59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7FA1B2-296D-44C5-8787-0E7468A6F90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ED16AE3-CD69-4DE0-B82F-1655EC63CEF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8A4FD8-2C41-4F65-A5FA-C223210ADAF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321738-EF46-4BED-AAB8-8F473D8002A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C43116-8980-4CAC-ABFE-C7DC4F0E510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3819AF-0AC7-48D8-9896-98BA3467E82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EC1965-6AF9-4CA9-9FBC-80860BA1ACB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49882A-0B8D-4ABD-B7D8-BE1DB100E83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42F3D2-D716-43AE-93E0-61C8F0D59C3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CC7B1F-B954-4052-8D5E-1186206FD9C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A37E19-398B-4A5B-9E85-5B3A634F9F2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5F44D7-7123-4FFA-9089-8D10E39B5C0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EBCCFC-A16D-4ADB-8D7C-DC2B9C6BDB4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4A9B5A-DC36-4D58-AA02-62E5E335322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705956-34EF-491B-8EB4-F78ED31336E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722DB0-DB08-45A8-9516-E1990A22388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3AFA28-7B85-4DC6-A670-2EEF4E4DAB4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438A1E-291D-4022-A9A7-9988E9FA0A0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21E94B-7587-4CFA-B696-A076450141E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DE503F-4FC5-424A-8D21-E2BD4898C8B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147E67-0B7B-4DFF-8B48-9B7F0C5AF98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D65F29-4A9A-4750-80D2-47050DF373C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37D0420-075C-44E1-B8D1-207EE278DF2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7247BE-4559-4DAD-9844-793753364BD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77CBD0-CE20-4D5D-9B4B-32601CEEDA9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20943E-D101-421B-A1B5-26022D9CA5F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DC618B6-9D42-4321-A3D2-F1A3847C5E9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230455-51D9-4625-A3C5-CA3CF43C7EC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0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A35798-0235-4AC2-820C-2D201EC2F4F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C6AD96-6F54-48C1-88B0-791B89B108B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CE7BCF-B3C4-448D-BC91-C140B651F66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281CEC-42CE-41FB-B61D-9C01BB1EC21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EC9190-DF4E-4C14-9202-08791772E4A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2EC0C8-461B-4B48-B88A-F4EFBCD0A2E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B18BC9-16AC-4D3C-92CC-E79B468D2B2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9A9617-13C7-4508-A74C-4EE4327B547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F73976-0780-4C07-AFB2-407FF48C21D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1BEA16-65AD-4298-93A3-4FB96828D6C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9FD705-80B6-45CF-AD2A-F417E8B82A4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8229AF-778F-4CBC-81D8-DDF62C9489A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121F9C-AC3F-4F5E-9D9A-3E74CE11643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47F40C-D196-4D32-B646-D39E5E5E976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0F4E61-71CD-4170-82A0-F028929E914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B5AA2E-5584-4C0E-960B-549A3AEC4A2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69C3D8-E2F7-451C-995D-236787E7962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B771A3-B678-49AE-A26F-29AC3C6BE89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1BD63D-BE82-4130-ACB1-5157A6973A9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22613C-5580-4CAF-ADD0-777426AEFF0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C97E97-112D-444E-A5FC-A3AD313E8C5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1969E27-7FBE-4896-A101-8E0C3F947B6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FECFB4-04F1-4B59-8333-8FD393806AB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62BAD8-2BB7-4B2D-B951-DEB93AC073F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F74592-E774-4A73-BC73-BBEE075A926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96A73C-3055-4594-BCF4-FB3B9A08367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26B529-0D34-444F-8C11-72BF195526F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119AF9-952D-4865-AD35-8DC5BBAE102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04FDEC-8609-4CE3-A79B-52898B12A2D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AA90BA-217E-4CD1-9218-0D8C50335B8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8806DB-84A5-449A-86BE-9B6630E2138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CD9BA6-7055-47E8-945A-199DA2A83C7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DD7CDF-3B9C-4EAF-B5A6-DEEE71ED35D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641157-8799-4969-BAD1-2C692AC5973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DB07AF-F85C-4257-A8E4-374599A8EE7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5DCB60-1770-428C-A52B-D2ACCF5A065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7B1A43-5538-4900-9A48-34E05E129CA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B785F02-0B28-4815-8F5B-0CCE24E2C7C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5A8BBD-1570-45D8-B7EB-90C0B1E0F0F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2B507A-5BEB-4FB7-B70D-59FE038841F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6F43E3-55D2-412E-92F1-179B0F3A1A2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3F4889-E403-4B0E-B141-4A63628B02B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C3C82D-9836-4491-9104-89908EF68A8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6356AA-5472-430C-B843-21D923EF67E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D5737F-B88B-470C-AD1F-054889913A2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270B07D-361F-4A45-BF5F-1EA8FF1172B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EF50B1-E472-4259-859C-7E7B3CDC02B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E22641-E21E-405D-800A-0A63125072D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13D831-7CBC-41D3-88EC-C6BD10D92AF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CCF93B-7012-42C1-BE64-08E39FA2AAF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4C9461-DC36-49B7-BBC5-4DD753D30AE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9A5900-EF02-46EC-8556-86B41AAC186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40915C-CA22-417B-A7D9-768D2BB634D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3949A4-5346-40CA-8CE2-7FA9FFC2BE4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BF87D6-9C4B-410B-888B-97DC451B16C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091EF5-E0CA-448D-8B23-2FB690973DC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08048D-2045-4B21-8171-4D0CBE5D699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349C75-500E-4E12-B229-E964B99BC91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3DDCBA-F2C2-4D72-940A-7ADFCA1B3F6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955E7F-E8B8-47A4-BCBD-C56E4D8B6D7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34FE596-AE60-49BC-A183-F7F7AA60F31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DA0624-5BC9-4331-993B-31A8B3F3108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0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FB4770-3947-4217-85A7-0E839242A8D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013253-B430-476C-AB29-DC5C4A2ECBF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670A60-E2BB-4B2A-B391-AFA14882705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173835-A939-4AB4-BAE2-6540BAE18FF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10E328-4AF5-4D21-BB4A-ECBE29C254A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4E05B2-4C70-41CB-BCA8-13268C1091C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B6EE3D-BBB4-45EC-BC28-7DA17D45198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4705467-2FE4-4010-91DE-EFF6C9F73BF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76B44B-A7B7-429E-869A-8E473B321EC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B3B18D-107C-4395-8426-26421E6DC51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B779AE-385B-4308-A8EA-CC69F8AB423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0395EC-97A6-4579-9305-A85DAFF813D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CEB1CF-C088-4E40-A8DF-86FD2E9E068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B11FAB-E0A0-46BD-A891-13426B3E3B2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252105-AEE2-4650-9836-95B50079C41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C724B8-8519-4031-84D4-2243C00B6AD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D8ED33-EB36-4083-8123-3CAF4712E47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786D5F-06F1-493A-A343-0FDD8CD5E46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9A6A84-8613-4E8D-B6CA-33025DFAAA1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5E5C4E-D18B-431E-AE6B-7C7DC7C603D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D761BF-46CC-40B8-AA13-C56FD79AFFA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C2083A-496D-45BA-9438-3B7826D48B1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EBE091-D6ED-4F54-829E-49B7C085687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220B8E-0A61-42BC-8440-75334E7AB35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542071-E71C-4E8E-A470-05B458B9F44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E53DF1-A47C-4C11-982B-4C1038DE723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D1FED9-FF45-4DED-9E43-D8BA9CFA9C6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A25171-5618-4765-A626-BDCC2F82BCA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09ECB0-7174-4BC9-85A6-37A2A131A21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01020F-150D-4F5D-9147-9A9D958EA31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A7EBA8-6AF6-49E5-9F64-EB7F75C060B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D0FB733-E417-4535-9CFA-B774D80804D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D59D07-8C59-4B95-98B0-64197850EBB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308002-81E0-4C81-886C-2ACFFB4C37D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E5438D-53A7-4947-9845-7E50C83F14B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DD96B2-07C3-4EDF-9750-00E3A284076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271DFB-6AB3-4809-AFD4-A1BF38475B7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024611-8967-4928-922C-FA6354792A8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416377-FD97-45E7-84DB-DDEAAE80193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17783A7-E95A-4B77-89ED-48ADB639049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EBE48C-AB15-4E7A-A00F-729E6005EB5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8854EC-BA65-4718-BB9D-F16EDBD42A9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E793DA-C9A3-474E-97E8-0A8A828D4DB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023DC0-1E29-444E-A913-5F3FCC273D0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8EA4553-1493-439D-B95A-3B5C4F09033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913A2F-C2D3-47BB-B055-22CB1597EB5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5D4F99-2737-471A-A774-ECF0FFA20EA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40F53DC-90F1-44B5-BC44-9231561D011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3A7E0F-FB61-4F08-A113-35FDC08EDD9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E222BF-F3CE-4C7B-8D0F-4A8100DEB5C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DB77BF-F1C5-46E9-9EFC-496F41E061D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B24595-FA29-43A1-A7D6-8A8F43F1CCC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29B120-4F38-4A1F-8021-966C19B7A70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1C78DE-2A93-4AD8-8870-BBDF1EAA7B9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85E340-13F9-480E-A777-70D339B72EB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5289C8-EC72-434E-A22A-AF047E98889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EBC4EF-FCA3-491F-87A8-A57A32C7F4F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8265B94-4621-40B6-8117-68FB9CEB9E2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19C3F71-E475-4CE8-A5A4-FC453D17A87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01F5BE-F2DD-41A2-B3A7-80B6A7A8234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0DD40A-A1ED-41CD-9241-ED528098E8A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1456BE-F096-407F-972E-FE2B14D37E6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859E10-15E4-42C7-92EB-1E0237F87C4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DD16DC-6871-4809-8D6E-8CC281BA9C5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72E126-2CF0-40FC-8D8E-27A61C1B96B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6361AA-164A-4D73-A937-40E2B80DCCE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71C8D4-FEBC-4F09-BB4D-234C40E512B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A31E6B8-6E9D-4173-B30E-7AB8995EA34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CF09DA-4A29-4694-92AE-D33A5E862B2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CB05E7-0721-497B-947F-A741997DF95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5087F4-9C02-4771-8419-AF0D702787C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1622C2-4DDB-4203-9492-FE355656C48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FAC8EAD-94E5-418B-8C56-F3F9E83164C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FC71C3C-762A-4C07-995D-D19C9716347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05A9FE-F9A3-4372-A985-6FB0DAD7DDA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9B5AFA1-5EE0-4D20-A67C-8402898C0E0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EBC655-D99A-4CBE-8ED2-8772E0C9217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7F9437-6581-4363-AD2D-A175B276B31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6940CB-BB38-486D-BED3-A015D61A2F4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03096A2-7DC9-431C-A7C5-E2DFB40508E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1EF58A-1CD5-46D5-8FC6-9DF8B46FA9F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513531-369F-4C9E-921C-958AE3BBC68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03829B-63CF-4C22-AC21-BA5CE680719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98DAF8-92B6-46D6-9F58-F1985950688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F0284A-0E45-4F08-8AAE-D21AD5EC2B7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1F352B-832B-4F3D-9A36-5A5C6B0EACB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511F91-DA83-4D60-8DB3-41426A60BB2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1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0B279B-47CF-4D28-A96C-324BB6D23C0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1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D72738-484A-4F6D-B4A5-9B73CDF48F8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1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B6436F-1746-44FC-A230-5918F309A16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1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6EE44B-3D0D-4882-934C-5F707CECD5C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1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80C164-6A17-4081-99BB-E88D3F0C397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1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21FF96-CA24-4134-8323-3EAFD29FE4A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1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F5AD6A-A165-48A2-98E0-1D5C4C0ACA7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1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E92A6A-6C20-4E97-A548-81777B8BA49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1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ABED90-5F26-4139-B39B-098AC22F4C9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1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B74FBC-8F04-4622-8DEE-CE5AB7B329F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1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8BDFD33-B0BC-4DD3-85AD-78C3527F9E2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1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B82AB2-7D7C-494E-A936-FC1325E90F8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1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94470A-8D31-4061-8DA4-799440F0DC9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1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5E112B-A9A8-4DA1-AE60-1CF5C30EED9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995F71-EEA9-4772-B6C5-E2C43FD7F96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D5D04D-9790-4542-9BEF-26B78AC9CA4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0FE927-2EF7-4FA9-8E11-C6D2B014B9C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0D6C0E-2712-40C6-839A-D9EB1C6276A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C1A3CA-B284-4C7D-B710-87C2F404FA4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F98F80-5E14-44D7-B809-F6A2D8C479E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A84CEF-37DD-4554-9FC1-78CA8C596BF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F95CDB-1E17-46B1-8D6C-847E0367D5B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BBD4DE-C8DC-4663-904F-4E52477CB79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AACD16-580D-40C6-929D-709E556F9BF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762CB2-F9FC-491C-A450-60BD1FEC79B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E5F6F6-DA15-44EC-B431-8A6EE305216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0E3D42-0280-4B7F-BE25-EC3472B23FF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A8217E-AC4B-4402-A005-4805A45F87F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2C247D0-F6D3-415D-AD69-AD6D620DD2D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384323-D83C-4B33-BC31-DEA885144ED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4E9338-9AA0-4B55-9C49-AF672FCCE73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9FF9B35-CF95-429C-B667-782A15BF527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CB1155-EFAF-4C1E-90CE-7AA91571EA0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BB4415-F7EF-4F75-BB8C-F7DCFEB630C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D58FEDA-A6F3-4366-A5CF-88E201C4795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6B1A2F-15E3-4AB8-923C-7683B88ADBD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D4C436-B2B4-4B8C-8EC6-08478DF7AB4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2FE4AF-909A-41CD-ACE9-AEDD2F89999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2AE0C7-67DF-4223-B9EA-57CDD421417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57E97C-F537-4AA0-A468-33141B0BF9F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6E6FE2-EF55-4904-9F75-A891482D142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38832E2-3114-4DE2-9AF6-73C77D96918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91A612-A32F-4DD7-9175-65405093761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1AB22E-2EEA-4C71-BB49-7763A8B814D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9D871E-DB97-4B12-BD49-1849D4458BD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B9C630-0CFD-42F8-96B7-94FD6C63A9B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5124980-6B71-4BCE-9707-C83EB817E0C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E14F25-E616-4D6F-B7F7-BA2944B5B59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A828A4-BED9-4D5B-B44D-84845AAD005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4F12AD-8987-4292-B69A-E7BE40E657C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C8EFE4-B732-46B1-B22F-837D8B8CA07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23F5DE-2A3A-4C4F-BA9E-2B7D2C178EF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764173-96D5-42C4-83D8-9CA30309C9C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1EDE30A-7958-4492-B591-088F8EF1970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B9C691-B30F-40E0-9B4A-F587A821910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3B36C8-EF67-46AA-8E8F-C2FC61C52B2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6AF078-198D-469C-914E-83ACE439BCD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11240F-B57B-43A4-93BC-CE97ACCD74D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B93799-F929-47A8-9249-79950F30DCA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70531A-D4D2-4C6D-8BFD-B0A3A062826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6B92CB-5C1F-40C3-BBA4-16DA511FCA7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AA76A9-7C3A-4427-879F-23200CBAFF1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220166A-60F0-4374-84F0-00EF72D01E2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5BE782-B37F-439F-8FE5-20425D2BDF5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ECC2BC4-7331-4EB2-83A8-B5FC0C75DD5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0992EA-3F25-40DF-A569-04BDDFCA6C1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A0A9CEF-CD8D-4121-9A97-FC42E312F8B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C50FDD-A663-47F0-8A2E-7E4909A5E7F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0870C5-4188-4BA7-9F81-23C480682CA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754D71-BBAB-4B9B-B50E-7E1D6F552C2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2F6A70-EDFE-44B2-9806-C5AE16A0A57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3B35F29-8896-4F69-9C18-B6B0BAD761E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C02116-1012-4BBA-BAAE-C8FDCE579B0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EB8F24-9951-4244-9374-D4FA7965AE9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5A6115-4CC0-4158-A56A-365CB3F618A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CF7DC89-F9CF-4F69-8970-376FD5E1F04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536D80-F026-4D6F-827D-A7BFFAA1DFD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8B81145-0178-4044-B971-43A52C1C8F1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67FE22-6C30-41AD-8B2E-F7F192FEC93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79FE05-EB0A-4E68-88EA-39E5CE0F50F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A0ADB0-4511-4ECC-B621-B360296C38B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A374203-4C39-49A1-BBDB-DB166B7163A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2700F3-4B78-4E83-B707-A93CCD771CB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BC44EB-4039-465D-917F-30167E2A032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1C8FA9-B657-4BB3-B806-4F1FF6FA304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B0683A-D0FB-4E2D-8563-14FDBCEE1B0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A92AAAF-61AD-4DB8-B7D6-D32FE614CFD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0B63BE-0B30-4BE1-8112-9713D33AEDD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18C9E87-7781-4049-BD2C-9A4CF3E1227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7BDDA5-C58C-433F-8522-EE1D9A00379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E4E953-1C7B-4CC9-8248-AA98FBD451A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64EFD5-8197-4F8C-8901-74A623EDFC4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4C243A-1B62-4C5A-A6FD-7E7C76C2C7C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D44AEA-1316-47B9-8D81-244C2489B89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6875A5-F1C4-49DE-ADBD-9B24F5E9F21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99B26A-0BEF-4120-A0F5-635F545A62C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A9231B-15CC-467E-A333-29D705730B0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1427F9-DEBE-485D-8138-E2A7821D21F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B4F142-0CBF-4E19-8EA8-D8014F511BE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47B1CF-DD28-45FE-B5EA-3904A0BCDE8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2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F9BF58-910B-433D-AE6A-CB6881D94CE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2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7839A9-49A3-4FF9-8FB9-F2B05090254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2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4259A2-8DDF-4B29-8DEF-7C018A5141B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2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2B3F1E-3F0F-4FF6-8323-C600E18E8E6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2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8D3A58-ED61-4691-8309-00FAE3F07C9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2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7CAFAB-04A3-4E74-A172-80D8157506F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2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0462CA-9BD0-4DCF-9D5E-086F840D804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2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D2DCEF-D696-4096-954E-D66CB9E9169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2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08A34E-08B9-42EE-932F-1BFB5669A23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2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7CAA3C-BD01-4E9B-A9CB-BE2F17CE09C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2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FBA4012-33A6-4BD2-BF99-EEF6090DB2A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2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ECC5CE6-3140-44AA-B675-525E15F412F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2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3DDF3F6-806B-458A-8706-AA099B25DBB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2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5AC89E-FB7E-4701-991E-A9C2884174F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DB7659-F51F-460E-A290-C6ED1B185E2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35971A-8496-4CC2-B7E3-0392E03B9FC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842C73-19BC-4BB3-BE5A-B1E8EB2BC08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7E158A-3E84-49D2-A4B8-5DC67B36095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5BF9DA-250C-48E7-AEC6-E6165B969CB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004796-0EF0-480B-BE9A-8D9F33CE30B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005B12-8C35-4E53-B866-E5D350A083D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A088AE-06DA-48AB-B98E-AF3AFD6C1EC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00E8CD7-2CF2-4B73-A07A-B5ABB36CFBE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6F99515-00C8-42DB-804B-83CCF45DC74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796B237-66C7-4E6B-BE51-D74C11814F6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8E08A99-EF65-4B19-A912-941073FD779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72D0F7-B5B7-4D17-9B62-16E92CC27EA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F4F3CF-7AA9-481E-A896-83B01A1B2CE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B46216-6B82-401A-8E92-FFA97903CA2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EE744B3-2E9C-406D-9B1E-5734BADC150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28C6BD-0D76-40BD-BDE8-72DFCD68235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88600F-08A0-4E5F-9CD3-4D66AEE308F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B3A428-02FF-4B10-94A2-5700C60115E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2965EFE-A9E8-4BE7-93FD-75F039E4920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B62DD7-EA49-4D05-BDB3-5798EB5879D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225F69-5A6E-4071-B036-B91ECE32C30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CF23885-E13B-4065-B364-E3980DDB9D3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86A88E-EF8E-4C83-A815-C0EA323361F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51D682-924B-4F0B-9E85-5C24DC2376C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71ECE9-35AE-4FBB-BDCE-FB95F3DCFD0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56C891-CCB2-41BE-B9C1-07552C04AF7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EF9BD4-DB4F-4F32-9290-42D31B6C18C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1434FB-0209-4ED2-9909-A803EC261A3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34707C-CD1A-4963-819F-733212DBBAB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50C62D0-FAAD-48F8-89A5-496FE475D58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6E0D47-E41C-4E49-925F-4B7B55E252A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6BCB493-22E3-4F9C-A042-E19B4E62DBC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A67AAD-8D4D-4EA8-B9BA-25EF4E17ABF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A329B1-6147-47F9-AA8D-EF424311820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349AC6-65C7-42E4-94EB-9A7F2A6E99E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59C0E7-2550-40B2-83FC-339E2A03E4C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793BCD-C505-4480-967A-C6699761611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B4A012-90E8-4ED1-AE0B-4E9105C7252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BD3FA9-D7A9-45D0-A592-7C80F7EAAFE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F54F03-A8D1-4DDD-BEF4-0DD6165B103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55C34DA-CF7C-4826-9652-9D39261C85B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0A151C-E5F6-489E-8714-295E84CED0A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9B0191-5BC5-4B9E-B23A-B4ED30203EF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FB39615-D2A2-48C1-A66E-C97D1A0116D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9BB6607-F547-4E4F-8BA5-5BB3D224BB1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E9BB06-20E4-48BC-9AC0-AE18D17C1B4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5F0BE5-C95C-4F0A-AE91-D419323C7E5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FFD314-079F-461F-B5DC-7077F282BB2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526A91-352A-4826-8D90-A1E5995B74F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F96320-3840-4714-97C9-F4D4FE486C7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6841292-A28D-4E2D-A832-04868140743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F75413-04DF-4FFF-929E-EAE1738277A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31FACB-468C-4FDE-86AA-4D603D0C5FC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BB5339-788D-42D4-99F1-0068427E049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24C63AF-68B7-4B36-8741-7596EC996B7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8A2704-FA25-4BBF-916C-802A20462A7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DE7EB0-B878-433F-9FB1-666AFF37F87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98BAAC-4808-4349-A530-003DE6D2594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734951-436A-47DF-946A-8972B27522D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87CDE4-665A-4406-AF5F-8CBBD2DD8BD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DF73721-244F-45B5-AF7D-4B639E7EC1B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16CDA14-5C27-4F25-9CEC-CAF3614DC87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732D8F5-BB79-45F9-B1BD-08DAA457E2D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7235744-CF1C-4B4F-9901-9DF561B9D0F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1E2737-D0A0-4F6E-BA0A-70CF5AB432E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9340A5-F791-4D4F-8F81-8FE1B0E0D09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E9B139B-71A4-4460-94E6-7EF4F1DB0BD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72D34D-8CCD-4FAB-9D34-2C76DDD09B1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526DFF-B8F6-4E5F-8ED3-5DE5C7FCAA5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104FC9-FE3F-4F19-92D0-020B877968A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914BBE-78A8-4681-B66F-A225D0683C1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49DB14-7BA6-4DED-9ABD-BE533F59241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BC73DC-FC2C-4FFC-9A0D-10A1E2DD5D9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6B867B-5291-4CA5-9330-937155AB8DE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8C41CAA-B72E-47CC-A497-038826EBB43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CC374D-2ED3-483D-8D2D-4C0AADBEB85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F565C0-5135-4826-A127-C020CEA9B6B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822D641-68D1-4FE8-A0DC-EEDB4855B3D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4E99CF-F38C-43C2-98E4-C411FB2C7C0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0A47CDA-9DB6-421B-A357-7CEE6AFF3EA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7457F8-FF03-47D5-B9C5-EC858632B56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49366F-12E0-4BB3-9549-5888E42ECB1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A18105-998F-414C-9B7F-74B28CD4676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B51BA9-D661-4993-895D-4BEF6BF89D3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90B64E-C907-4139-80FC-3990BF5BB93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06D79E1-68A7-4D06-95BD-E2744093ACE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733147-4875-46F3-930C-8209EA0294F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FA9FFB-D06B-447D-B4EA-1E53A6D58B5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C1D390-807F-4B6D-9F3A-EC460DC08DD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B760AF9-B730-4DF1-87F0-661A84E3B42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8EAF14-E597-4308-A582-1DE750F17CA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1DDAB0-1E47-4CCC-99E3-3A82FBE153E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3DFC57B-9A7A-4A62-86CF-5CA4775980F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493A82-888A-4CC5-A167-2A8E2995D5A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B4F2F6-E57E-4D1C-B38B-F5F0595E182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A2085D-2DF1-4309-80B2-1FC9DF505AD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C2DA340-2A30-4D10-87DC-7C151E26E49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F1BDA2-8499-4767-8F62-2DD4B413A3A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3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F4FB34-C283-4268-92F5-8E6D4B8627E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F8E8B0-4832-4CE7-B3D5-F27FBD84A8A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B6FF43-BBB7-440E-9AF8-228F921E3C1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DB5A07-9B87-4F8D-81F8-C9913F31605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AD519A9-EB02-4C6D-A882-D55B9BEAFD1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B392773-0B01-49E5-A38C-775EC149997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A225B85-1D29-4BD1-BE22-DFE409CBE56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489334F-397F-4B1F-9121-7EEB65F2974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8CB2D36-0DF5-4926-971D-73A65503ED7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5EEA7C-6741-4A12-BAC3-33F706F870B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76D289-418B-4671-9C91-36AF23C0460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466257-21EB-44C5-820C-74B90D71581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91BF13-59E5-46BE-970D-18D6C1B48E5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0C4DF4-6955-4EA8-9120-8D9CE15509F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19B921-E73F-4360-9902-BD889A896CF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177D0E-21E0-46B5-B940-6068B5A8E4B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28B9AE-E528-48B0-A069-0063522E0ED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4A15592-1B7C-469D-9648-AB7D57AFFB6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E43E757-4C94-4CBB-B0F8-A525D854E36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B9857C0-1AA6-41B2-90B0-6A949CC76B8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54DF2F5-D4BC-40A8-8152-28D733A29AC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68F4E8-6DAB-4C18-ACF9-4C91BEC3141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9E1ADD0-644E-4518-8F62-249A1AAF285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391233-E364-4423-9496-023F9B84414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2478F8-D949-49ED-9571-591888FC6E8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4A93AA-9297-4E83-A919-8AA2115AABE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CBC640-4BDE-4FCE-BE69-82E7A410142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13AE8E-BF84-42E3-B6B1-F476C2298EB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B99837-7E96-4AE6-870F-2ED3722ABEF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1E5777-B2B5-436B-8259-674C082BB7B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DCA61A-498F-4419-AFCE-8D87EB8C56D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0D51E0-868C-4CAC-8C5F-BA545D37ACA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2CFC7A-1606-49BF-9FF2-C464B89586C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EFB597-F557-435D-A869-000256ACC83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7E8AE7A-3F14-426A-BCA5-32F81156F06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F8C33A-EC7B-4FC1-A7E7-A04381C08DF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304800" cy="304800"/>
    <xdr:sp macro="" textlink="">
      <xdr:nvSpPr>
        <xdr:cNvPr id="144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91FEA4-4706-4BE3-B1C7-7DDE248AAAB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13F6DD-7C5D-464B-B75F-A25114FBE49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0D8F095-E819-487D-A08A-07223D7A81D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2FF635-4F2A-4C1D-A2C4-360FE09E49D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06A0A7-2CE2-4419-876A-E8F1CF6C0DC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C4AA04-8530-4420-9EBA-CB5806B26E6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6E8D95-415E-439E-8833-21F101B37AC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2A979E-4592-434F-9D6B-93CED1DA0F2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6AD41D-4AE2-4D28-B6EE-F3AD79D3D86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797CD10-74D7-4E09-A235-BA474889748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1C19A0-F72F-4B47-AE69-CEDE66CE53A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6829D9-D1F5-449C-82E3-9319059D9AD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080126-126C-40B7-978F-B80E0D3CCD5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C858C32-D963-4FA1-AFD6-2A01773173E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06C8A9-1C4B-4D22-906E-7000A7F610C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C8C368-2DC1-46B7-BC50-0CC7797FFE1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665E12B-DCB2-428D-88B4-076A269CDCC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920EC5-3D02-4166-AEF1-D9260808D00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304F1E4-18B4-41BB-B4A0-EDAE2052AC2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6D9487-4A1C-4B6A-A925-7421C4FF783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F758C49-9FD1-4E9F-BE08-8E3BD31B0A6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ABEADD-B39F-4B53-8E86-A9B06CC25DD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30ACBD3-D300-4AC0-B1F6-E73C67B1163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AB56155-5F8C-4049-B0C5-B2C2FF9DEE2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2D1648D-084D-4B0B-96C3-95EF765C04D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F97FCC5-E493-4064-8130-B33C50A9B44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826D52C-7B3B-4E22-870F-6062BB0D5F8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E35FC0-202B-4A73-A6B2-14EAB48D09F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170E983-D5B2-448F-861B-33C43996E19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5EAE5A-6E52-417C-ADD1-656AE8A15DD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A1E2A7-B9D3-40B9-9397-B340A076454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91652D0-73D1-43C6-94D6-8A691DE521B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1A9C0B0-725A-4C9C-88BD-79A10056798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7ECBAE6-2381-46BB-8D99-3C94A4F939F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44B74F5-D3C1-4EF8-92A2-7932ACAB461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E45B5A-EC99-4138-9A95-AF63FAA7ED8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AFBB63-720E-4B84-8342-00FD672FE40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D8DC88-C011-4072-A9A9-15F6BD08CE1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85F9A5-5683-4B2C-AA8F-64D5C6FB0DD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DDB5830-729D-4B48-A634-0621DC46446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A7D747-E641-46D8-A5F9-D38463E2B95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B15246-6435-45CF-B211-4A12F09ABFF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112E0D-E01E-48DE-84E1-43E1951BCFB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6C79E80-3DBF-4089-A643-67023058C87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2CA706-D49B-4790-A13F-1036B2B7229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19E92D3-B821-4B7D-8D57-A978C7B0053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774297-0AA1-4E07-900D-CEFCEEF8514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9C32DD-C792-4D5C-9093-21B0B52468C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8D025E-E6B0-4E78-8F40-DB6C9FDB4B7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1526E0C-E73E-44DD-9BA9-B4CE1D8B0E2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1F7E67-196E-4320-A61E-E72D05E5475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08F445-C800-4E85-BE45-5E2A612EFFD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E059F3-4282-422E-9C26-1AEF51E0B71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862F53-BD8B-436F-ACC5-9FD5C1EE7C9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6276E5-5BE6-422C-9283-7FA7CADA8C9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5213C4A-C4C7-4BAC-9E67-C47C3D514D2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0F500F-7150-4069-9A90-6C014971DBE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7AF08E-238E-4A8F-A19B-0771238B900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60A234E-13CA-40BC-9945-8EEE21DBB3F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A4F138-0113-4754-B303-A5DFE3CDDE9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A8D28F-2730-4D4D-A5BA-744545AEA59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B2BB22E-C682-48B9-B8BF-8B2F48006DE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11C4CB-3A35-4950-B745-9D4682DECF5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F652477-C151-4F70-AF87-585A23D504E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4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93855AD-91E5-4126-834E-D9FF9BD0E46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5B3897-7887-4134-AC50-44A41643959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2D5820-02A9-4E64-9B1C-E0F6FEED0F2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4FAAFC4-3F28-4787-A04A-B7ADE612788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C3A3F1-C446-4742-8E1C-444CFD4ADEC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732190E-05A4-4485-AF9B-55B2A6E15EE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BCB09C0-2C38-46B3-9EE8-FB3ABBD68C6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92E3BA-A479-4B20-B091-6F0E615274C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FB0565-FC96-41FD-975C-B3FB2ED04C4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AF8FAD-A2D3-4000-B884-068920C2ECA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94ACA3E-4BF0-4AC7-9A8E-07BA6002AF5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5431D61-2F74-47F2-A8E9-835ADE9F5E4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805F842-8417-437A-B4E2-049116F4FEA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9C5844-F6F8-47A6-A283-04658EDC1A6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A261C3-8FE3-4A68-9FFB-0A1B4CDD80D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CA81942-D989-4C2A-AAD0-50610426E0A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FE501D-E5DA-4C5C-99FD-8645F074197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CDF23E-D552-441C-A623-3E331ADCCE8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F8766D0-93A7-46CF-A05A-95C8B5DAA6D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ACE7811-9FB6-479D-9EAC-DC032E04BF0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D0CA44-6A41-40FD-B747-E39F78C34B1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9EE2AC3-AF32-4AC5-A36E-969C127D4F4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EB8967-90A7-4C77-9BAF-F97DF42F109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9F6EF9F-4108-47C8-99D1-70C2867EC01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6A3CC6-85EA-42FF-8201-943D16DB73A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7FEC6D-7C24-4B12-9288-7A8BCA7F794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847AFA-2D92-42A2-8683-01ECA56E71D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87878BB-28C7-4921-A95C-4CCFDF0481E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74DD36-FAC0-4716-B697-BAE15463EF4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F180065-31DC-4EA2-8475-3E486D9D2B6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D41F288-C136-4125-8AC2-62B6D5FB4F6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F08C84D-73B2-4B98-8E42-346F8F1F7E3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6E6AF8-336C-4DAE-B785-FE648D0F69E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5380B3B-ACA5-4B33-89B7-2B29E73DB6A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495771D-97EA-4109-A895-1ADB9EA587A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56CCAFD-6E12-4164-9F32-B9F048262DE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304800" cy="304800"/>
    <xdr:sp macro="" textlink="">
      <xdr:nvSpPr>
        <xdr:cNvPr id="145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930AC6-3EFD-49A8-868D-910472DB3E6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714375" cy="304800"/>
    <xdr:sp macro="" textlink="">
      <xdr:nvSpPr>
        <xdr:cNvPr id="145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951C4B2-8A0E-41BB-A839-DC5E0B71C7CE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FB9025-FD6E-43E2-B351-E0462CC756DC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63FC23-D153-4A48-874B-1DDECCBD1233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9A323DE-68D1-4F41-8008-02178E85AF88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2E49D63-9263-43DB-9DCA-57BEDC7AE265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E865B14-9006-4E6C-98EA-5D8DB3F7C33B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714375" cy="304800"/>
    <xdr:sp macro="" textlink="">
      <xdr:nvSpPr>
        <xdr:cNvPr id="145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D918FB-DE51-4DC6-A766-992D16305704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33C95F5-EFD6-4AD4-BAEC-0C5D317F7381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752475-7802-44B7-9150-A4F279653D56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A93749A-6F7E-4907-BEC1-E9143A8A8BC1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23FD054-F023-4DF2-95D0-A2F26DD4DF44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048D33-CFDB-4799-98AB-3EA501DC3ACE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1DD614-009E-4956-B447-ED24DF80DB01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0D51741-DA5B-455D-9EDA-7747575882A6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AB72EF2-EB45-4A45-9F1D-3362089F4C4F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3987036-CB17-43F9-8E8F-608A91C4B565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ED7833-B1EE-4BA8-ACBA-F3C8D44BCFBE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D15143-0BE7-4CFC-AE7F-0325E8E0D890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B91307-93AE-49B2-8A4C-38A90A8ADEEE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862150-932E-469D-83F9-56BC992A4DD5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D39CB64-0AF3-46E7-8D11-435379B71385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2D9FFB-76E1-455F-B8C0-8EB728273EEE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004160C-73BF-4A00-BB06-F6D4B132FC5A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A18C972-C186-40DA-8856-1C98FAAA6D0F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AEF409-1FAC-49FF-8586-8C53F4FBA400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22D28FB-DB8D-4F20-B471-5BCBEA169B6A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5D5254-F187-4300-A1BD-FF707E5FA645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714375" cy="304800"/>
    <xdr:sp macro="" textlink="">
      <xdr:nvSpPr>
        <xdr:cNvPr id="145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38BA6BB-568F-4C99-AF41-EC5A308A22D9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4DCE5F-47D7-4B60-A04A-BAB8752ACDB3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75AD47F-D95D-4BDB-B495-F94E584E450B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2F7E9A-269D-4EA2-AE66-7EF27ED9E29D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8A3FBA1-9B98-43FB-9DD6-9F83D1369243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42CC62A-5864-48C3-A9C8-7F16144EFE10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714375" cy="304800"/>
    <xdr:sp macro="" textlink="">
      <xdr:nvSpPr>
        <xdr:cNvPr id="145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3DBAFDE-068E-44C7-B2AE-54107553DC97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D716463-DF6C-49A5-8352-B3D5A2C03661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E30558-88C1-4C95-937F-8292356D20B2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D5855EA-0522-45B7-B350-AE6271B31133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EE2CC1-DEEA-427E-93BE-F056CE470561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5999571-ED6A-419F-B905-725E1317A86F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61A0630-EB44-46AC-9C0F-B42537D8E2A8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FBE446B-F091-4FBD-8CC4-D0295EE7CAAD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C2C5FA-7B25-44B6-8B42-0EF383A4E84A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396CE1-FF8B-4C32-B7CE-C272295E79C7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715DF7-9D29-4F37-85F5-6631C4652BBA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DA74DE-03F8-429B-92A5-A8C530B3E826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B332967-5D33-4C99-9B89-D4A48CFD1DAA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F34204-A417-4EE9-9AB5-98876CA956AB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9FBD39-9717-4CC9-9BAF-70EF6B4E99D8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4B9D218-A712-4109-BC8F-DA0923A59E45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0BD2BDC-D667-4B67-9005-EC74160EB5CE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0EF3862-B1B5-4512-96B2-0C5E3AB64E94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16CF506-6BCE-4216-9B1C-7803F98B1550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DFEBBAB-D2C0-4E72-A886-442AE72E35BE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</xdr:row>
      <xdr:rowOff>0</xdr:rowOff>
    </xdr:from>
    <xdr:ext cx="304800" cy="304800"/>
    <xdr:sp macro="" textlink="">
      <xdr:nvSpPr>
        <xdr:cNvPr id="145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5AFF64-EE7B-46A7-A4FB-4A707C466BF7}"/>
            </a:ext>
          </a:extLst>
        </xdr:cNvPr>
        <xdr:cNvSpPr>
          <a:spLocks noChangeAspect="1" noChangeArrowheads="1"/>
        </xdr:cNvSpPr>
      </xdr:nvSpPr>
      <xdr:spPr bwMode="auto">
        <a:xfrm>
          <a:off x="7038975" y="95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5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C309DCA-BA9E-4535-8799-5D9A43F9DC2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5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CF40D0-3FCE-4049-8268-B2234E8C926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5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8BC59F5-FFDD-4F92-B4F8-4FB1E76F942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5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6E578B1-7246-47B8-B78E-4949091D0DA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5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065B3B-2D0D-49AB-A233-8906BE7945C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5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C958F75-FE48-4853-853D-DBC3812D60E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5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42E5343-DE5B-4A78-BAA2-45706E6495D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5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DF2EE4C-68D8-4278-ACCB-4A783674211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5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A9B0D7A-B11E-4389-9755-5D31CAA37AC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5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E7AB1B-B20C-42E2-AEB9-F2A50646002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B7171BF-5993-4AC3-B8CA-E589D6B58AB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BDCD4FB-2216-4DD7-A976-B87ACD96780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ACE193-AF20-4824-92DA-7A84575B827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64360EA-5FC9-4980-9AE4-DA6360CA975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7BA8C02-2D55-41C9-9708-818FB302603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0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885ADDE-C1F1-4A49-8A90-C21CDB0AFA0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0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2B71F9A-0A50-4D0A-8000-454CCC1B892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0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AD55454-8A63-4BD5-B2AF-1FA4DF54D03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0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A86443-9E6B-4C8C-BCC3-320D4FBD794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0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ED26F83-1A90-452A-A32E-ACDF9AA897C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1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A25921-622D-4717-8674-46E70164ED9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1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7D5105B-2D7F-46C4-A53F-6FA9745F4EF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1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01F42F7-CEEA-4B5C-9543-F954FDAFC7F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1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6D0E15A-FE88-49DB-8CC1-87771C74DBC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1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2908FB5-3191-4326-AFA2-5B381C9F3CE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1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4689387-52D0-4C79-9A06-864CBD1DFC4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1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243FDCA-ED7F-4F25-A954-E4F5095C372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1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E12FF7D-0985-48DC-95CB-1AC0806E084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1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6B19F4-A080-4AF9-89DD-01A23C29869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1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E87812E-820B-4769-967C-6AECF23595F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2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BE6FFC-6167-4494-A3CF-728FCAF9BC3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2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BA0E79D-FC79-42FB-9776-4B407887DCC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2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E25757D-6C63-435C-83BD-9BF7E01908D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2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0D1B6AE-277C-4E4A-88B9-DD9F692DB14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2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9A6859B-16FB-446A-9A46-1ABC03A9CB2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2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393B4E2-B65C-45A3-89E9-BA50762A7B5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2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E91F11C-9D17-4E75-9961-B08FE5A5A6E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2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20C385-C0F5-45A6-9A5F-029D1EE7470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2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2201795-CC0E-4C97-AFE3-C07A483E012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2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673FAD1-31A0-42CF-A140-88C3F44BBF6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3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202B04F-1B0C-495E-9504-001D3F1E16D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3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66395F5-CD2F-4345-9DE9-1ED4D3B62B6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3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3B5C8C-5D0F-4154-B9D8-1A046584BD5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3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A4179DE-68DB-4DA6-93D3-F195A3D1196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3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D96977B-CA93-4323-9F15-13B673D4FCD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3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4F51C51-ADA3-45A8-90B2-F1901A18076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3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8F9A64-2E3B-404C-A073-3FDC8647218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3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1109A82-AB6E-4BA0-BAB0-842195DDD44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3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5BD62DA-AAF0-431D-BDD2-093C070B970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3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C41E777-7606-4892-A53A-F1718A0FF7E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4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D49013-E37B-4203-8B6D-9030CCF2E67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4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B58FB38-8C6E-4E28-B70A-6691F6A7FD6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4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686D8BE-5859-4FC3-B0E4-C6EA5D7BFE0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4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6A28A18-EC06-4E89-A4C1-700E308A6C6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4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133DBA6-2A2F-47C6-82C8-89F9729EDA2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4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8A50DA-150A-4637-9CAE-CDB417B9A07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4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CF0A7B7-9B06-4F67-88C5-9C7EE85A0C6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4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06603A6-6C0A-4C90-A9B1-7F02A7C6A01F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</xdr:row>
      <xdr:rowOff>168519</xdr:rowOff>
    </xdr:from>
    <xdr:ext cx="714375" cy="304800"/>
    <xdr:sp macro="" textlink="">
      <xdr:nvSpPr>
        <xdr:cNvPr id="1464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A1F04C-4696-4F27-9D3A-701B60DE4E1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30519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0</xdr:row>
      <xdr:rowOff>41031</xdr:rowOff>
    </xdr:from>
    <xdr:ext cx="1216269" cy="1216269"/>
    <xdr:sp macro="" textlink="">
      <xdr:nvSpPr>
        <xdr:cNvPr id="1464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67D7965-EF91-4E3E-B37D-CC491F2A34D2}"/>
            </a:ext>
          </a:extLst>
        </xdr:cNvPr>
        <xdr:cNvSpPr>
          <a:spLocks noChangeAspect="1" noChangeArrowheads="1"/>
        </xdr:cNvSpPr>
      </xdr:nvSpPr>
      <xdr:spPr bwMode="auto">
        <a:xfrm flipH="1">
          <a:off x="6800850" y="41031"/>
          <a:ext cx="1216269" cy="12162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pt-BR"/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5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D2EFFF6-790F-4DF6-937D-53070018549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5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FC76F7-53DF-4FC2-AAFD-D516AEBAD1C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5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F20B22-CB3F-4BB5-9D55-65A00AD2F6F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5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F44AA4-EA48-4696-923A-F3720098711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5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5C8FA3-02DD-46B0-8923-EEC1411C201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5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7FBDD93-F2EE-4E0F-AC91-3BF9ACED336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5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F9E6CCB-C7B0-4454-98B1-5145B4A00CD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5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AC79AD7-AFF2-4020-A432-891545F42EF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5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D7C8117-EE62-4BA1-9536-2EF859BCAE6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5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E7948D9-8170-4E4A-AA25-025DD332609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6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4CD21C9-370E-40D1-A243-67114ECA68F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6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45BDEFAC-EB16-4964-83F1-BE96E43994C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6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B5E0A2D-00E8-4652-A399-51CCEE80924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6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07514CC-DE89-4FD9-A134-1B9D97CB587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6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97D6C7E-AFF9-4F74-8A53-06799ED11FE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6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B373CC46-A05D-43DD-A874-3733E177B72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6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4C00C80-D11C-46E2-B6AB-C02F6CDAD84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6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847B1C-B644-4D05-B8DE-951B2FDE339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6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C458795C-AF7A-4E6C-99D5-41A3EE0C424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6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CF2D4FC-06DA-4E40-A75F-1E4F7E00FE8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7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F41BA50F-AD11-4035-AA4E-5E0EACB216E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7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11BA677A-8F42-4C38-B4E1-21AEB17C6183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7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97AA526-913D-4B4B-BDD6-33720B78BC3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7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5EB9E05-36E8-4CBB-BD2A-1D0347FF598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7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1CEE373-AD65-42F8-916C-FB0B3A8D8C3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7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0B1D1BE-A54D-4958-A671-8597BD02EE7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7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554C927-1152-4656-9A8E-5DF73410503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7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87075D-A8DF-42CE-A221-03308CC4219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7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51B9C36-D18E-4AC9-9943-0DB2551ACD8B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7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3960102C-ADF2-4A08-B4DA-93021864A54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8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FCA488A-BAB3-4F19-BA62-E82E436E355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8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38FFA21-8A2C-4C49-B936-E19F9958F59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8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535936F-2554-43BB-8B80-BF66205BC919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8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F945FA1-D2FF-4E2F-8B0A-424223B07BA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8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B7C15F0-9B56-4326-B2FD-81B73F189EA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8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58750B86-AB8C-404C-B2D9-218E4542F2C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8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FCD062D-CECC-4D5C-824E-843CB5F2565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8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DC135DF-F349-45F5-93D8-1D4196C98120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8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F3A3C24-7575-4052-ADAC-F6F5D5100811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8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2809AE8-3C89-4885-95B7-1421D16627B2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9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E280A15-2B9B-4A12-A04F-E4032B8B03E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9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2ECB8496-5CFF-423A-AD19-4EA65F4B3F5C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9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A2761B35-E67F-495E-8492-2EDFA4A04B1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9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6CA1D094-B5A4-4D17-8EF6-DAFE9D548BE4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69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EB83B6FA-EAE3-43C3-A9A6-4159B65FF52A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95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B2F45B-F9B4-4E55-85CC-6E4BE6EC9EB5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96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D606F36-BD65-4F6A-B248-95272112D3C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97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0447192-F397-44EB-988D-5A6C3E2B1146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98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B73932A-3F95-4843-89BA-E807F00E18D8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699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DCDBC4DD-1DA3-40AD-95F2-5E88B857C8E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714375" cy="304800"/>
    <xdr:sp macro="" textlink="">
      <xdr:nvSpPr>
        <xdr:cNvPr id="14700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07C53690-D3B7-4D5E-A217-F54FCEC694D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15240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701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08CD9C8-3AFC-45CE-BA03-F509AD7896CE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702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9CB61C00-446A-4211-8C9D-0C3580B38AA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703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75F19047-76D1-4EB1-812D-D286D764FF1D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714375" cy="304800"/>
    <xdr:sp macro="" textlink="">
      <xdr:nvSpPr>
        <xdr:cNvPr id="14704" name="AutoShape 2" descr="resource://skype_ff_extension-at-jetpack/skype_ff_extension/data/call_skype_logo.png">
          <a:extLst>
            <a:ext uri="{FF2B5EF4-FFF2-40B4-BE49-F238E27FC236}">
              <a16:creationId xmlns:a16="http://schemas.microsoft.com/office/drawing/2014/main" id="{87CC408B-5B80-4991-9E8A-B8A8A542EB07}"/>
            </a:ext>
          </a:extLst>
        </xdr:cNvPr>
        <xdr:cNvSpPr>
          <a:spLocks noChangeAspect="1" noChangeArrowheads="1"/>
        </xdr:cNvSpPr>
      </xdr:nvSpPr>
      <xdr:spPr bwMode="auto">
        <a:xfrm>
          <a:off x="6800850" y="952500"/>
          <a:ext cx="714375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16A597-511B-4749-A5A7-05E7113027FF}">
  <dimension ref="A1:S117"/>
  <sheetViews>
    <sheetView tabSelected="1" topLeftCell="A19" workbookViewId="0">
      <selection activeCell="K69" sqref="K69:M69"/>
    </sheetView>
  </sheetViews>
  <sheetFormatPr defaultRowHeight="15" x14ac:dyDescent="0.25"/>
  <cols>
    <col min="1" max="1" width="46.85546875" customWidth="1"/>
    <col min="2" max="2" width="5.5703125" customWidth="1"/>
    <col min="3" max="3" width="0" hidden="1" customWidth="1"/>
    <col min="4" max="4" width="13.140625" customWidth="1"/>
    <col min="5" max="5" width="3.5703125" customWidth="1"/>
    <col min="6" max="6" width="4" bestFit="1" customWidth="1"/>
    <col min="7" max="7" width="10.7109375" customWidth="1"/>
    <col min="8" max="9" width="3.7109375" customWidth="1"/>
    <col min="10" max="10" width="10.7109375" customWidth="1"/>
    <col min="11" max="11" width="3.5703125" bestFit="1" customWidth="1"/>
    <col min="12" max="12" width="3.7109375" customWidth="1"/>
    <col min="13" max="13" width="10.7109375" customWidth="1"/>
    <col min="14" max="14" width="3.5703125" bestFit="1" customWidth="1"/>
    <col min="15" max="15" width="4" bestFit="1" customWidth="1"/>
    <col min="16" max="16" width="11.7109375" bestFit="1" customWidth="1"/>
    <col min="17" max="17" width="12" bestFit="1" customWidth="1"/>
    <col min="18" max="18" width="6.140625" customWidth="1"/>
    <col min="19" max="19" width="16.28515625" customWidth="1"/>
  </cols>
  <sheetData>
    <row r="1" spans="1:19" x14ac:dyDescent="0.25">
      <c r="A1" s="59"/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</row>
    <row r="2" spans="1:19" x14ac:dyDescent="0.25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</row>
    <row r="3" spans="1:19" x14ac:dyDescent="0.25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</row>
    <row r="4" spans="1:19" x14ac:dyDescent="0.25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</row>
    <row r="5" spans="1:19" x14ac:dyDescent="0.25">
      <c r="A5" s="60" t="s">
        <v>0</v>
      </c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</row>
    <row r="6" spans="1:19" ht="26.25" customHeight="1" x14ac:dyDescent="0.25">
      <c r="A6" s="60"/>
      <c r="B6" s="60"/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</row>
    <row r="7" spans="1:19" x14ac:dyDescent="0.25">
      <c r="A7" s="61"/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</row>
    <row r="8" spans="1:19" x14ac:dyDescent="0.25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</row>
    <row r="9" spans="1:19" ht="15.75" x14ac:dyDescent="0.25">
      <c r="A9" s="63"/>
      <c r="B9" s="63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</row>
    <row r="10" spans="1:19" x14ac:dyDescent="0.25">
      <c r="A10" s="64"/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</row>
    <row r="11" spans="1:19" x14ac:dyDescent="0.25">
      <c r="A11" s="1" t="s">
        <v>1</v>
      </c>
      <c r="B11" s="65" t="s">
        <v>2</v>
      </c>
      <c r="C11" s="65"/>
      <c r="D11" s="65"/>
      <c r="E11" s="65" t="s">
        <v>3</v>
      </c>
      <c r="F11" s="65"/>
      <c r="G11" s="65"/>
      <c r="H11" s="65" t="s">
        <v>4</v>
      </c>
      <c r="I11" s="65"/>
      <c r="J11" s="65"/>
      <c r="K11" s="65" t="s">
        <v>5</v>
      </c>
      <c r="L11" s="65"/>
      <c r="M11" s="65"/>
      <c r="N11" s="65" t="s">
        <v>6</v>
      </c>
      <c r="O11" s="65"/>
      <c r="P11" s="65"/>
      <c r="Q11" s="54" t="s">
        <v>7</v>
      </c>
      <c r="R11" s="54"/>
      <c r="S11" s="54"/>
    </row>
    <row r="12" spans="1:19" x14ac:dyDescent="0.25">
      <c r="A12" s="2" t="s">
        <v>8</v>
      </c>
      <c r="B12" s="55">
        <f>B13+B14+B15</f>
        <v>9586.0300000000007</v>
      </c>
      <c r="C12" s="55"/>
      <c r="D12" s="55"/>
      <c r="E12" s="56"/>
      <c r="F12" s="56"/>
      <c r="G12" s="56"/>
      <c r="H12" s="57"/>
      <c r="I12" s="57"/>
      <c r="J12" s="57"/>
      <c r="K12" s="57"/>
      <c r="L12" s="57"/>
      <c r="M12" s="57"/>
      <c r="N12" s="55">
        <f>9586.03</f>
        <v>9586.0300000000007</v>
      </c>
      <c r="O12" s="55"/>
      <c r="P12" s="55"/>
      <c r="Q12" s="58">
        <f>9586.03</f>
        <v>9586.0300000000007</v>
      </c>
      <c r="R12" s="58"/>
      <c r="S12" s="58"/>
    </row>
    <row r="13" spans="1:19" x14ac:dyDescent="0.25">
      <c r="A13" s="3" t="s">
        <v>9</v>
      </c>
      <c r="B13" s="66">
        <f>13836</f>
        <v>13836</v>
      </c>
      <c r="C13" s="66"/>
      <c r="D13" s="66"/>
      <c r="E13" s="67"/>
      <c r="F13" s="67"/>
      <c r="G13" s="67"/>
      <c r="H13" s="68"/>
      <c r="I13" s="68"/>
      <c r="J13" s="68"/>
      <c r="K13" s="68"/>
      <c r="L13" s="68"/>
      <c r="M13" s="68"/>
      <c r="N13" s="66"/>
      <c r="O13" s="66"/>
      <c r="P13" s="66"/>
      <c r="Q13" s="70"/>
      <c r="R13" s="70"/>
      <c r="S13" s="70"/>
    </row>
    <row r="14" spans="1:19" x14ac:dyDescent="0.25">
      <c r="A14" s="3" t="s">
        <v>10</v>
      </c>
      <c r="B14" s="66">
        <f>642.76</f>
        <v>642.76</v>
      </c>
      <c r="C14" s="66"/>
      <c r="D14" s="66"/>
      <c r="E14" s="67"/>
      <c r="F14" s="67"/>
      <c r="G14" s="67"/>
      <c r="H14" s="68"/>
      <c r="I14" s="68"/>
      <c r="J14" s="68"/>
      <c r="K14" s="68"/>
      <c r="L14" s="68"/>
      <c r="M14" s="68"/>
      <c r="N14" s="66"/>
      <c r="O14" s="66"/>
      <c r="P14" s="66"/>
      <c r="Q14" s="69">
        <f>R102</f>
        <v>3103444.9800000004</v>
      </c>
      <c r="R14" s="69"/>
      <c r="S14" s="69"/>
    </row>
    <row r="15" spans="1:19" x14ac:dyDescent="0.25">
      <c r="A15" s="3" t="s">
        <v>11</v>
      </c>
      <c r="B15" s="66">
        <f>-4892.73</f>
        <v>-4892.7299999999996</v>
      </c>
      <c r="C15" s="66"/>
      <c r="D15" s="66"/>
      <c r="E15" s="67"/>
      <c r="F15" s="67"/>
      <c r="G15" s="67"/>
      <c r="H15" s="68"/>
      <c r="I15" s="68"/>
      <c r="J15" s="68"/>
      <c r="K15" s="68"/>
      <c r="L15" s="68"/>
      <c r="M15" s="68"/>
      <c r="N15" s="66"/>
      <c r="O15" s="66"/>
      <c r="P15" s="66"/>
      <c r="Q15" s="69"/>
      <c r="R15" s="69"/>
      <c r="S15" s="69"/>
    </row>
    <row r="16" spans="1:19" x14ac:dyDescent="0.25">
      <c r="A16" s="4" t="s">
        <v>12</v>
      </c>
      <c r="B16" s="71">
        <f>5194144</f>
        <v>5194144</v>
      </c>
      <c r="C16" s="71"/>
      <c r="D16" s="71"/>
      <c r="E16" s="71"/>
      <c r="F16" s="71"/>
      <c r="G16" s="71"/>
      <c r="H16" s="72"/>
      <c r="I16" s="72"/>
      <c r="J16" s="72"/>
      <c r="K16" s="72"/>
      <c r="L16" s="72"/>
      <c r="M16" s="72"/>
      <c r="N16" s="71">
        <f>1007694.94</f>
        <v>1007694.94</v>
      </c>
      <c r="O16" s="71"/>
      <c r="P16" s="71"/>
      <c r="Q16" s="73">
        <f>S27</f>
        <v>5399339.2600000007</v>
      </c>
      <c r="R16" s="73"/>
      <c r="S16" s="73"/>
    </row>
    <row r="17" spans="1:19" x14ac:dyDescent="0.25">
      <c r="A17" s="5" t="s">
        <v>13</v>
      </c>
      <c r="B17" s="77">
        <f>2863003.92</f>
        <v>2863003.92</v>
      </c>
      <c r="C17" s="77"/>
      <c r="D17" s="77"/>
      <c r="E17" s="78"/>
      <c r="F17" s="78"/>
      <c r="G17" s="78"/>
      <c r="H17" s="79"/>
      <c r="I17" s="79"/>
      <c r="J17" s="79"/>
      <c r="K17" s="79"/>
      <c r="L17" s="79"/>
      <c r="M17" s="79"/>
      <c r="N17" s="77">
        <f>826802.78</f>
        <v>826802.78</v>
      </c>
      <c r="O17" s="77"/>
      <c r="P17" s="77"/>
      <c r="Q17" s="80">
        <f>R102</f>
        <v>3103444.9800000004</v>
      </c>
      <c r="R17" s="80"/>
      <c r="S17" s="80"/>
    </row>
    <row r="18" spans="1:19" x14ac:dyDescent="0.25">
      <c r="A18" s="4" t="s">
        <v>14</v>
      </c>
      <c r="B18" s="74">
        <f>B12+B16-B17</f>
        <v>2340726.1100000003</v>
      </c>
      <c r="C18" s="74"/>
      <c r="D18" s="74"/>
      <c r="E18" s="75"/>
      <c r="F18" s="75"/>
      <c r="G18" s="75"/>
      <c r="H18" s="76"/>
      <c r="I18" s="76"/>
      <c r="J18" s="76"/>
      <c r="K18" s="76"/>
      <c r="L18" s="76"/>
      <c r="M18" s="76"/>
      <c r="N18" s="74">
        <f>N16-N17</f>
        <v>180892.15999999992</v>
      </c>
      <c r="O18" s="74"/>
      <c r="P18" s="74"/>
      <c r="Q18" s="74">
        <f>Q16-Q17+Q12</f>
        <v>2305480.31</v>
      </c>
      <c r="R18" s="74"/>
      <c r="S18" s="74"/>
    </row>
    <row r="19" spans="1:19" x14ac:dyDescent="0.25">
      <c r="A19" s="83"/>
      <c r="B19" s="83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</row>
    <row r="20" spans="1:19" x14ac:dyDescent="0.25">
      <c r="A20" s="84"/>
      <c r="B20" s="84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  <c r="P20" s="84"/>
      <c r="Q20" s="84"/>
      <c r="R20" s="84"/>
      <c r="S20" s="84"/>
    </row>
    <row r="21" spans="1:19" x14ac:dyDescent="0.25">
      <c r="A21" s="85" t="s">
        <v>15</v>
      </c>
      <c r="B21" s="65" t="s">
        <v>2</v>
      </c>
      <c r="C21" s="65"/>
      <c r="D21" s="65"/>
      <c r="E21" s="65" t="s">
        <v>3</v>
      </c>
      <c r="F21" s="65"/>
      <c r="G21" s="65"/>
      <c r="H21" s="65" t="s">
        <v>4</v>
      </c>
      <c r="I21" s="65"/>
      <c r="J21" s="65"/>
      <c r="K21" s="65" t="s">
        <v>5</v>
      </c>
      <c r="L21" s="65"/>
      <c r="M21" s="65"/>
      <c r="N21" s="65" t="s">
        <v>6</v>
      </c>
      <c r="O21" s="65"/>
      <c r="P21" s="65"/>
      <c r="Q21" s="86" t="s">
        <v>16</v>
      </c>
      <c r="R21" s="54" t="s">
        <v>7</v>
      </c>
      <c r="S21" s="54"/>
    </row>
    <row r="22" spans="1:19" x14ac:dyDescent="0.25">
      <c r="A22" s="85"/>
      <c r="B22" s="87" t="s">
        <v>17</v>
      </c>
      <c r="C22" s="87"/>
      <c r="D22" s="6" t="s">
        <v>18</v>
      </c>
      <c r="E22" s="6" t="s">
        <v>19</v>
      </c>
      <c r="F22" s="6" t="s">
        <v>20</v>
      </c>
      <c r="G22" s="6" t="s">
        <v>18</v>
      </c>
      <c r="H22" s="6" t="s">
        <v>19</v>
      </c>
      <c r="I22" s="6" t="s">
        <v>20</v>
      </c>
      <c r="J22" s="6"/>
      <c r="K22" s="6" t="s">
        <v>19</v>
      </c>
      <c r="L22" s="6" t="s">
        <v>20</v>
      </c>
      <c r="M22" s="6"/>
      <c r="N22" s="6" t="s">
        <v>19</v>
      </c>
      <c r="O22" s="6" t="s">
        <v>20</v>
      </c>
      <c r="P22" s="6" t="s">
        <v>18</v>
      </c>
      <c r="Q22" s="86"/>
      <c r="R22" s="7" t="s">
        <v>17</v>
      </c>
      <c r="S22" s="7" t="s">
        <v>18</v>
      </c>
    </row>
    <row r="23" spans="1:19" x14ac:dyDescent="0.25">
      <c r="A23" s="8" t="s">
        <v>21</v>
      </c>
      <c r="B23" s="81">
        <v>158</v>
      </c>
      <c r="C23" s="81"/>
      <c r="D23" s="9">
        <f>17760.02+186880+2455.53+1205.11</f>
        <v>208300.65999999997</v>
      </c>
      <c r="E23" s="10"/>
      <c r="F23" s="10"/>
      <c r="G23" s="9"/>
      <c r="H23" s="10"/>
      <c r="I23" s="11"/>
      <c r="J23" s="9"/>
      <c r="K23" s="10"/>
      <c r="L23" s="11"/>
      <c r="M23" s="9"/>
      <c r="N23" s="10"/>
      <c r="O23" s="11"/>
      <c r="P23" s="12"/>
      <c r="Q23" s="13"/>
      <c r="R23" s="14">
        <v>158</v>
      </c>
      <c r="S23" s="15">
        <f>208300.66</f>
        <v>208300.66</v>
      </c>
    </row>
    <row r="24" spans="1:19" x14ac:dyDescent="0.25">
      <c r="A24" s="3" t="s">
        <v>22</v>
      </c>
      <c r="B24" s="81">
        <f>7336</f>
        <v>7336</v>
      </c>
      <c r="C24" s="81"/>
      <c r="D24" s="9">
        <f>4669024.52</f>
        <v>4669024.5199999996</v>
      </c>
      <c r="E24" s="10">
        <v>-9</v>
      </c>
      <c r="F24" s="10">
        <v>146</v>
      </c>
      <c r="G24" s="16">
        <f>2340.01</f>
        <v>2340.0100000000002</v>
      </c>
      <c r="H24" s="10">
        <v>-15</v>
      </c>
      <c r="I24" s="17">
        <v>18</v>
      </c>
      <c r="J24" s="16">
        <f>80+40+60+80+120+40+20+120+60+80+40+100+80+74+4.37+11.27+117080+14580+10940</f>
        <v>143609.64000000001</v>
      </c>
      <c r="K24" s="10">
        <v>-13</v>
      </c>
      <c r="L24" s="17">
        <v>18</v>
      </c>
      <c r="M24" s="16">
        <f>60+40+60+80+20+20+80+60+20+1140+80+80</f>
        <v>1740</v>
      </c>
      <c r="N24" s="10">
        <f>-9-15-13</f>
        <v>-37</v>
      </c>
      <c r="O24" s="17">
        <f>146+18+18</f>
        <v>182</v>
      </c>
      <c r="P24" s="12">
        <f>0+G24+J24+M24</f>
        <v>147689.65000000002</v>
      </c>
      <c r="Q24" s="18">
        <f>P24/P27</f>
        <v>0.71975176229704341</v>
      </c>
      <c r="R24" s="19">
        <f>7336+N24+O24</f>
        <v>7481</v>
      </c>
      <c r="S24" s="20">
        <f>4669024.52+P24</f>
        <v>4816714.17</v>
      </c>
    </row>
    <row r="25" spans="1:19" x14ac:dyDescent="0.25">
      <c r="A25" s="21" t="s">
        <v>23</v>
      </c>
      <c r="B25" s="81"/>
      <c r="C25" s="81"/>
      <c r="D25" s="9">
        <f>315784.09</f>
        <v>315784.09000000003</v>
      </c>
      <c r="E25" s="10"/>
      <c r="F25" s="10"/>
      <c r="G25" s="16">
        <f>1233.99+251.02+1612.36</f>
        <v>3097.37</v>
      </c>
      <c r="H25" s="10"/>
      <c r="I25" s="11"/>
      <c r="J25" s="16">
        <f>1112.09+64.79+708.4</f>
        <v>1885.2799999999997</v>
      </c>
      <c r="K25" s="10"/>
      <c r="L25" s="11"/>
      <c r="M25" s="16">
        <f>108.16+1640.24+694.56</f>
        <v>2442.96</v>
      </c>
      <c r="N25" s="10"/>
      <c r="O25" s="11"/>
      <c r="P25" s="12">
        <f>0+G25+J25+M25</f>
        <v>7425.61</v>
      </c>
      <c r="Q25" s="18">
        <f>P25/P27</f>
        <v>3.6188019157947407E-2</v>
      </c>
      <c r="R25" s="11"/>
      <c r="S25" s="20">
        <f>315784.09+P25</f>
        <v>323209.7</v>
      </c>
    </row>
    <row r="26" spans="1:19" x14ac:dyDescent="0.25">
      <c r="A26" s="11" t="s">
        <v>24</v>
      </c>
      <c r="B26" s="81"/>
      <c r="C26" s="81"/>
      <c r="D26" s="9">
        <f>1034.73</f>
        <v>1034.73</v>
      </c>
      <c r="E26" s="10"/>
      <c r="F26" s="10"/>
      <c r="G26" s="16">
        <f>50080</f>
        <v>50080</v>
      </c>
      <c r="H26" s="10"/>
      <c r="I26" s="11"/>
      <c r="J26" s="9"/>
      <c r="K26" s="10"/>
      <c r="L26" s="11"/>
      <c r="M26" s="9"/>
      <c r="N26" s="10"/>
      <c r="O26" s="11"/>
      <c r="P26" s="12">
        <f>G26</f>
        <v>50080</v>
      </c>
      <c r="Q26" s="13">
        <f>P26/P27</f>
        <v>0.24406021854500926</v>
      </c>
      <c r="R26" s="22"/>
      <c r="S26" s="15">
        <f>1034.73+P26</f>
        <v>51114.73</v>
      </c>
    </row>
    <row r="27" spans="1:19" x14ac:dyDescent="0.25">
      <c r="A27" s="23" t="s">
        <v>25</v>
      </c>
      <c r="B27" s="82">
        <f>SUM(B23:C26)</f>
        <v>7494</v>
      </c>
      <c r="C27" s="82"/>
      <c r="D27" s="24">
        <f>SUM(D23:D26)</f>
        <v>5194144</v>
      </c>
      <c r="E27" s="82">
        <f>B27+E24+F24</f>
        <v>7631</v>
      </c>
      <c r="F27" s="82"/>
      <c r="G27" s="24">
        <f>SUM(G23:G26)</f>
        <v>55517.38</v>
      </c>
      <c r="H27" s="82">
        <f>E27+H24+I24</f>
        <v>7634</v>
      </c>
      <c r="I27" s="82"/>
      <c r="J27" s="24">
        <f>SUM(J24:J26)</f>
        <v>145494.92000000001</v>
      </c>
      <c r="K27" s="89">
        <f>H27+K24+L24</f>
        <v>7639</v>
      </c>
      <c r="L27" s="89"/>
      <c r="M27" s="24">
        <f>SUM(M24:M26)</f>
        <v>4182.96</v>
      </c>
      <c r="N27" s="82">
        <f>B27+N24+O24</f>
        <v>7639</v>
      </c>
      <c r="O27" s="82"/>
      <c r="P27" s="24">
        <f>SUM(P23:P26)</f>
        <v>205195.26</v>
      </c>
      <c r="Q27" s="25">
        <f>P27/P27</f>
        <v>1</v>
      </c>
      <c r="R27" s="26">
        <f>SUM(R23:R26)</f>
        <v>7639</v>
      </c>
      <c r="S27" s="27">
        <f>SUM(S23:S26)</f>
        <v>5399339.2600000007</v>
      </c>
    </row>
    <row r="28" spans="1:19" x14ac:dyDescent="0.25">
      <c r="A28" s="90"/>
      <c r="B28" s="90"/>
      <c r="C28" s="90"/>
      <c r="D28" s="90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</row>
    <row r="29" spans="1:19" x14ac:dyDescent="0.25">
      <c r="A29" s="90"/>
      <c r="B29" s="90"/>
      <c r="C29" s="90"/>
      <c r="D29" s="90"/>
      <c r="E29" s="90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0"/>
      <c r="R29" s="90"/>
      <c r="S29" s="90"/>
    </row>
    <row r="30" spans="1:19" ht="15.75" x14ac:dyDescent="0.25">
      <c r="A30" s="63" t="s">
        <v>26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</row>
    <row r="31" spans="1:19" x14ac:dyDescent="0.25">
      <c r="A31" s="91"/>
      <c r="B31" s="91"/>
      <c r="C31" s="91"/>
      <c r="D31" s="91"/>
      <c r="E31" s="91"/>
      <c r="F31" s="91"/>
      <c r="G31" s="91"/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</row>
    <row r="32" spans="1:19" x14ac:dyDescent="0.25">
      <c r="A32" s="28" t="s">
        <v>13</v>
      </c>
      <c r="B32" s="65" t="s">
        <v>2</v>
      </c>
      <c r="C32" s="65"/>
      <c r="D32" s="65"/>
      <c r="E32" s="88" t="s">
        <v>3</v>
      </c>
      <c r="F32" s="88"/>
      <c r="G32" s="88"/>
      <c r="H32" s="65" t="s">
        <v>4</v>
      </c>
      <c r="I32" s="65"/>
      <c r="J32" s="65"/>
      <c r="K32" s="65" t="s">
        <v>5</v>
      </c>
      <c r="L32" s="65"/>
      <c r="M32" s="65"/>
      <c r="N32" s="65" t="s">
        <v>6</v>
      </c>
      <c r="O32" s="65"/>
      <c r="P32" s="65"/>
      <c r="Q32" s="29" t="s">
        <v>16</v>
      </c>
      <c r="R32" s="54" t="s">
        <v>7</v>
      </c>
      <c r="S32" s="54"/>
    </row>
    <row r="33" spans="1:19" x14ac:dyDescent="0.25">
      <c r="A33" s="30" t="s">
        <v>27</v>
      </c>
      <c r="B33" s="94">
        <f>SUM(B34:D41)</f>
        <v>188636.14999999997</v>
      </c>
      <c r="C33" s="94"/>
      <c r="D33" s="94"/>
      <c r="E33" s="95">
        <f>SUM(E34:G41)</f>
        <v>22457.16</v>
      </c>
      <c r="F33" s="95"/>
      <c r="G33" s="95"/>
      <c r="H33" s="95">
        <f>SUM(H34:J41)</f>
        <v>16326.41</v>
      </c>
      <c r="I33" s="95"/>
      <c r="J33" s="95"/>
      <c r="K33" s="95">
        <f>SUM(K34:M41)</f>
        <v>16326.41</v>
      </c>
      <c r="L33" s="95"/>
      <c r="M33" s="95"/>
      <c r="N33" s="94">
        <f>SUM(N34:P41)</f>
        <v>55109.979999999996</v>
      </c>
      <c r="O33" s="94"/>
      <c r="P33" s="94"/>
      <c r="Q33" s="31">
        <f>N33/N102</f>
        <v>0.22920369757145473</v>
      </c>
      <c r="R33" s="96">
        <f>SUM(R34:S41)</f>
        <v>535429.16</v>
      </c>
      <c r="S33" s="96"/>
    </row>
    <row r="34" spans="1:19" x14ac:dyDescent="0.25">
      <c r="A34" s="32" t="s">
        <v>28</v>
      </c>
      <c r="B34" s="66">
        <f>0</f>
        <v>0</v>
      </c>
      <c r="C34" s="66"/>
      <c r="D34" s="66"/>
      <c r="E34" s="92">
        <v>0</v>
      </c>
      <c r="F34" s="92"/>
      <c r="G34" s="92"/>
      <c r="H34" s="92">
        <v>0</v>
      </c>
      <c r="I34" s="92"/>
      <c r="J34" s="92"/>
      <c r="K34" s="92">
        <v>0</v>
      </c>
      <c r="L34" s="92"/>
      <c r="M34" s="92"/>
      <c r="N34" s="66">
        <f>0+E34+H34+K34</f>
        <v>0</v>
      </c>
      <c r="O34" s="66"/>
      <c r="P34" s="66"/>
      <c r="Q34" s="33">
        <f>N34/N102</f>
        <v>0</v>
      </c>
      <c r="R34" s="93">
        <f>72200.64+N34</f>
        <v>72200.639999999999</v>
      </c>
      <c r="S34" s="93"/>
    </row>
    <row r="35" spans="1:19" x14ac:dyDescent="0.25">
      <c r="A35" s="34" t="s">
        <v>29</v>
      </c>
      <c r="B35" s="66">
        <f>66000</f>
        <v>66000</v>
      </c>
      <c r="C35" s="66"/>
      <c r="D35" s="66"/>
      <c r="E35" s="92">
        <f>6000+6000</f>
        <v>12000</v>
      </c>
      <c r="F35" s="92"/>
      <c r="G35" s="92"/>
      <c r="H35" s="92">
        <f>6000</f>
        <v>6000</v>
      </c>
      <c r="I35" s="92"/>
      <c r="J35" s="92"/>
      <c r="K35" s="92">
        <f>6000</f>
        <v>6000</v>
      </c>
      <c r="L35" s="92"/>
      <c r="M35" s="92"/>
      <c r="N35" s="66">
        <f t="shared" ref="N35:N41" si="0">0+E35+H35+K35</f>
        <v>24000</v>
      </c>
      <c r="O35" s="66"/>
      <c r="P35" s="66"/>
      <c r="Q35" s="33">
        <f>N35/N102</f>
        <v>9.9816562112976889E-2</v>
      </c>
      <c r="R35" s="93">
        <f>102000+N35</f>
        <v>126000</v>
      </c>
      <c r="S35" s="93"/>
    </row>
    <row r="36" spans="1:19" x14ac:dyDescent="0.25">
      <c r="A36" s="32" t="s">
        <v>30</v>
      </c>
      <c r="B36" s="66">
        <f>13589.06</f>
        <v>13589.06</v>
      </c>
      <c r="C36" s="66"/>
      <c r="D36" s="66"/>
      <c r="E36" s="92">
        <f>1387.5</f>
        <v>1387.5</v>
      </c>
      <c r="F36" s="92"/>
      <c r="G36" s="92"/>
      <c r="H36" s="92">
        <f>980</f>
        <v>980</v>
      </c>
      <c r="I36" s="92"/>
      <c r="J36" s="92"/>
      <c r="K36" s="92">
        <f>980</f>
        <v>980</v>
      </c>
      <c r="L36" s="92"/>
      <c r="M36" s="92"/>
      <c r="N36" s="66">
        <f t="shared" si="0"/>
        <v>3347.5</v>
      </c>
      <c r="O36" s="66"/>
      <c r="P36" s="66"/>
      <c r="Q36" s="33">
        <f>N36/N102</f>
        <v>1.3922330903049588E-2</v>
      </c>
      <c r="R36" s="93">
        <f>54647.02+N36</f>
        <v>57994.52</v>
      </c>
      <c r="S36" s="93"/>
    </row>
    <row r="37" spans="1:19" x14ac:dyDescent="0.25">
      <c r="A37" s="32" t="s">
        <v>31</v>
      </c>
      <c r="B37" s="66">
        <f>58156.92</f>
        <v>58156.92</v>
      </c>
      <c r="C37" s="66"/>
      <c r="D37" s="66"/>
      <c r="E37" s="92">
        <f>4846.41</f>
        <v>4846.41</v>
      </c>
      <c r="F37" s="92"/>
      <c r="G37" s="92"/>
      <c r="H37" s="92">
        <f>4846.41</f>
        <v>4846.41</v>
      </c>
      <c r="I37" s="92"/>
      <c r="J37" s="92"/>
      <c r="K37" s="92">
        <f>4846.41</f>
        <v>4846.41</v>
      </c>
      <c r="L37" s="92"/>
      <c r="M37" s="92"/>
      <c r="N37" s="66">
        <f t="shared" si="0"/>
        <v>14539.23</v>
      </c>
      <c r="O37" s="66"/>
      <c r="P37" s="66"/>
      <c r="Q37" s="33">
        <f>N37/N102</f>
        <v>6.0468998098744037E-2</v>
      </c>
      <c r="R37" s="93">
        <f>155754.2+N37</f>
        <v>170293.43000000002</v>
      </c>
      <c r="S37" s="93"/>
    </row>
    <row r="38" spans="1:19" x14ac:dyDescent="0.25">
      <c r="A38" s="32" t="s">
        <v>32</v>
      </c>
      <c r="B38" s="66">
        <f>50890.17</f>
        <v>50890.17</v>
      </c>
      <c r="C38" s="66"/>
      <c r="D38" s="66"/>
      <c r="E38" s="92">
        <f>4223.25</f>
        <v>4223.25</v>
      </c>
      <c r="F38" s="92"/>
      <c r="G38" s="92"/>
      <c r="H38" s="92">
        <f>4500</f>
        <v>4500</v>
      </c>
      <c r="I38" s="92"/>
      <c r="J38" s="92"/>
      <c r="K38" s="92">
        <f>4500</f>
        <v>4500</v>
      </c>
      <c r="L38" s="92"/>
      <c r="M38" s="92"/>
      <c r="N38" s="66">
        <f t="shared" si="0"/>
        <v>13223.25</v>
      </c>
      <c r="O38" s="66"/>
      <c r="P38" s="66"/>
      <c r="Q38" s="33">
        <f>N38/N102</f>
        <v>5.4995806456684233E-2</v>
      </c>
      <c r="R38" s="93">
        <f>77559.92+N38</f>
        <v>90783.17</v>
      </c>
      <c r="S38" s="93"/>
    </row>
    <row r="39" spans="1:19" x14ac:dyDescent="0.25">
      <c r="A39" s="32" t="s">
        <v>33</v>
      </c>
      <c r="B39" s="66">
        <f>0</f>
        <v>0</v>
      </c>
      <c r="C39" s="66"/>
      <c r="D39" s="66"/>
      <c r="E39" s="92">
        <f>0</f>
        <v>0</v>
      </c>
      <c r="F39" s="92"/>
      <c r="G39" s="92"/>
      <c r="H39" s="92">
        <v>0</v>
      </c>
      <c r="I39" s="92"/>
      <c r="J39" s="92"/>
      <c r="K39" s="92">
        <v>0</v>
      </c>
      <c r="L39" s="92"/>
      <c r="M39" s="92"/>
      <c r="N39" s="66">
        <f t="shared" si="0"/>
        <v>0</v>
      </c>
      <c r="O39" s="66"/>
      <c r="P39" s="66"/>
      <c r="Q39" s="33">
        <f>N39/N102</f>
        <v>0</v>
      </c>
      <c r="R39" s="93">
        <f>8289+N39</f>
        <v>8289</v>
      </c>
      <c r="S39" s="93"/>
    </row>
    <row r="40" spans="1:19" x14ac:dyDescent="0.25">
      <c r="A40" s="32" t="s">
        <v>34</v>
      </c>
      <c r="B40" s="66">
        <v>0</v>
      </c>
      <c r="C40" s="66"/>
      <c r="D40" s="66"/>
      <c r="E40" s="92">
        <f>0</f>
        <v>0</v>
      </c>
      <c r="F40" s="92"/>
      <c r="G40" s="92"/>
      <c r="H40" s="92">
        <v>0</v>
      </c>
      <c r="I40" s="92"/>
      <c r="J40" s="92"/>
      <c r="K40" s="92">
        <v>0</v>
      </c>
      <c r="L40" s="92"/>
      <c r="M40" s="92"/>
      <c r="N40" s="66">
        <f t="shared" si="0"/>
        <v>0</v>
      </c>
      <c r="O40" s="66"/>
      <c r="P40" s="66"/>
      <c r="Q40" s="33">
        <f>N40/N102</f>
        <v>0</v>
      </c>
      <c r="R40" s="93">
        <f>7863.4+N40</f>
        <v>7863.4</v>
      </c>
      <c r="S40" s="93"/>
    </row>
    <row r="41" spans="1:19" x14ac:dyDescent="0.25">
      <c r="A41" s="32" t="s">
        <v>35</v>
      </c>
      <c r="B41" s="66">
        <v>0</v>
      </c>
      <c r="C41" s="66"/>
      <c r="D41" s="66"/>
      <c r="E41" s="92">
        <v>0</v>
      </c>
      <c r="F41" s="92"/>
      <c r="G41" s="92"/>
      <c r="H41" s="92">
        <v>0</v>
      </c>
      <c r="I41" s="92"/>
      <c r="J41" s="92"/>
      <c r="K41" s="92">
        <v>0</v>
      </c>
      <c r="L41" s="92"/>
      <c r="M41" s="92"/>
      <c r="N41" s="66">
        <f t="shared" si="0"/>
        <v>0</v>
      </c>
      <c r="O41" s="66"/>
      <c r="P41" s="66"/>
      <c r="Q41" s="33">
        <f>N41/N102</f>
        <v>0</v>
      </c>
      <c r="R41" s="93">
        <f>2005+N41</f>
        <v>2005</v>
      </c>
      <c r="S41" s="93"/>
    </row>
    <row r="42" spans="1:19" x14ac:dyDescent="0.25">
      <c r="A42" s="30" t="s">
        <v>36</v>
      </c>
      <c r="B42" s="94">
        <f>SUM(B43:D45)</f>
        <v>282005</v>
      </c>
      <c r="C42" s="94"/>
      <c r="D42" s="94"/>
      <c r="E42" s="94">
        <f>SUM(E43:G45)</f>
        <v>46925</v>
      </c>
      <c r="F42" s="94"/>
      <c r="G42" s="94"/>
      <c r="H42" s="94">
        <f>SUM(H43:J45)</f>
        <v>0</v>
      </c>
      <c r="I42" s="94"/>
      <c r="J42" s="94"/>
      <c r="K42" s="94">
        <f>SUM(K43:M45)</f>
        <v>40000</v>
      </c>
      <c r="L42" s="94"/>
      <c r="M42" s="94"/>
      <c r="N42" s="94">
        <f>SUM(N43:P45)</f>
        <v>86925</v>
      </c>
      <c r="O42" s="94"/>
      <c r="P42" s="94"/>
      <c r="Q42" s="31">
        <f>N42/N102</f>
        <v>0.36152311090293815</v>
      </c>
      <c r="R42" s="96">
        <f>SUM(R43:S45)</f>
        <v>749343.85</v>
      </c>
      <c r="S42" s="96"/>
    </row>
    <row r="43" spans="1:19" x14ac:dyDescent="0.25">
      <c r="A43" s="32" t="s">
        <v>37</v>
      </c>
      <c r="B43" s="66">
        <f>282005</f>
        <v>282005</v>
      </c>
      <c r="C43" s="66"/>
      <c r="D43" s="66"/>
      <c r="E43" s="92">
        <f>46925</f>
        <v>46925</v>
      </c>
      <c r="F43" s="92"/>
      <c r="G43" s="92"/>
      <c r="H43" s="92">
        <v>0</v>
      </c>
      <c r="I43" s="92"/>
      <c r="J43" s="92"/>
      <c r="K43" s="92">
        <f>40000</f>
        <v>40000</v>
      </c>
      <c r="L43" s="92"/>
      <c r="M43" s="92"/>
      <c r="N43" s="66">
        <f>0+E43+H43+K43</f>
        <v>86925</v>
      </c>
      <c r="O43" s="66"/>
      <c r="P43" s="66"/>
      <c r="Q43" s="33">
        <f>N43/N102</f>
        <v>0.36152311090293815</v>
      </c>
      <c r="R43" s="93">
        <f>496082.5+N43</f>
        <v>583007.5</v>
      </c>
      <c r="S43" s="93"/>
    </row>
    <row r="44" spans="1:19" x14ac:dyDescent="0.25">
      <c r="A44" s="32" t="s">
        <v>38</v>
      </c>
      <c r="B44" s="66">
        <v>0</v>
      </c>
      <c r="C44" s="66"/>
      <c r="D44" s="66"/>
      <c r="E44" s="92">
        <v>0</v>
      </c>
      <c r="F44" s="92"/>
      <c r="G44" s="92"/>
      <c r="H44" s="92">
        <v>0</v>
      </c>
      <c r="I44" s="92"/>
      <c r="J44" s="92"/>
      <c r="K44" s="92">
        <v>0</v>
      </c>
      <c r="L44" s="92"/>
      <c r="M44" s="92"/>
      <c r="N44" s="66">
        <f t="shared" ref="N44:N45" si="1">0+E44+H44+K44</f>
        <v>0</v>
      </c>
      <c r="O44" s="66"/>
      <c r="P44" s="66"/>
      <c r="Q44" s="33">
        <f>N44/N102</f>
        <v>0</v>
      </c>
      <c r="R44" s="93">
        <f>151996.63+N44</f>
        <v>151996.63</v>
      </c>
      <c r="S44" s="93"/>
    </row>
    <row r="45" spans="1:19" x14ac:dyDescent="0.25">
      <c r="A45" s="32" t="s">
        <v>39</v>
      </c>
      <c r="B45" s="66">
        <v>0</v>
      </c>
      <c r="C45" s="66"/>
      <c r="D45" s="66"/>
      <c r="E45" s="93">
        <v>0</v>
      </c>
      <c r="F45" s="93"/>
      <c r="G45" s="93"/>
      <c r="H45" s="92">
        <v>0</v>
      </c>
      <c r="I45" s="92"/>
      <c r="J45" s="92"/>
      <c r="K45" s="92">
        <v>0</v>
      </c>
      <c r="L45" s="92"/>
      <c r="M45" s="92"/>
      <c r="N45" s="66">
        <f t="shared" si="1"/>
        <v>0</v>
      </c>
      <c r="O45" s="66"/>
      <c r="P45" s="66"/>
      <c r="Q45" s="33">
        <f>N45/N103</f>
        <v>0</v>
      </c>
      <c r="R45" s="93">
        <f>14339.72+N45</f>
        <v>14339.72</v>
      </c>
      <c r="S45" s="93"/>
    </row>
    <row r="46" spans="1:19" x14ac:dyDescent="0.25">
      <c r="A46" s="30" t="s">
        <v>40</v>
      </c>
      <c r="B46" s="94">
        <f>SUM(B47:D49)</f>
        <v>2078.1800000000003</v>
      </c>
      <c r="C46" s="94"/>
      <c r="D46" s="94"/>
      <c r="E46" s="94">
        <f>SUM(E47:G49)</f>
        <v>0</v>
      </c>
      <c r="F46" s="94"/>
      <c r="G46" s="94"/>
      <c r="H46" s="94">
        <f>SUM(H47:J49)</f>
        <v>9157.9599999999991</v>
      </c>
      <c r="I46" s="94"/>
      <c r="J46" s="94"/>
      <c r="K46" s="94">
        <f>SUM(K47:M49)</f>
        <v>8960</v>
      </c>
      <c r="L46" s="94"/>
      <c r="M46" s="94"/>
      <c r="N46" s="94">
        <f>SUM(N47:P49)</f>
        <v>18117.96</v>
      </c>
      <c r="O46" s="94"/>
      <c r="P46" s="94"/>
      <c r="Q46" s="31">
        <f>N46/N102</f>
        <v>7.535301998751795E-2</v>
      </c>
      <c r="R46" s="96">
        <f>SUM(R47:S49)</f>
        <v>97407.88</v>
      </c>
      <c r="S46" s="96"/>
    </row>
    <row r="47" spans="1:19" x14ac:dyDescent="0.25">
      <c r="A47" s="32" t="s">
        <v>41</v>
      </c>
      <c r="B47" s="97">
        <f>752.98</f>
        <v>752.98</v>
      </c>
      <c r="C47" s="97"/>
      <c r="D47" s="97"/>
      <c r="E47" s="92">
        <v>0</v>
      </c>
      <c r="F47" s="92"/>
      <c r="G47" s="92"/>
      <c r="H47" s="92">
        <f>6.75+201.21</f>
        <v>207.96</v>
      </c>
      <c r="I47" s="92"/>
      <c r="J47" s="92"/>
      <c r="K47" s="92">
        <v>0</v>
      </c>
      <c r="L47" s="92"/>
      <c r="M47" s="92"/>
      <c r="N47" s="66">
        <f>0+E47+H47+K47</f>
        <v>207.96</v>
      </c>
      <c r="O47" s="66"/>
      <c r="P47" s="66"/>
      <c r="Q47" s="33">
        <f>N47/N102</f>
        <v>8.6491051070894474E-4</v>
      </c>
      <c r="R47" s="93">
        <f>4167.89+N47</f>
        <v>4375.8500000000004</v>
      </c>
      <c r="S47" s="93"/>
    </row>
    <row r="48" spans="1:19" x14ac:dyDescent="0.25">
      <c r="A48" s="32" t="s">
        <v>42</v>
      </c>
      <c r="B48" s="66">
        <f>1325.2</f>
        <v>1325.2</v>
      </c>
      <c r="C48" s="66"/>
      <c r="D48" s="66"/>
      <c r="E48" s="92">
        <v>0</v>
      </c>
      <c r="F48" s="92"/>
      <c r="G48" s="92"/>
      <c r="H48" s="92">
        <v>0</v>
      </c>
      <c r="I48" s="92"/>
      <c r="J48" s="92"/>
      <c r="K48" s="92">
        <v>0</v>
      </c>
      <c r="L48" s="92"/>
      <c r="M48" s="92"/>
      <c r="N48" s="66">
        <f t="shared" ref="N48:N49" si="2">0+E48+H48+K48</f>
        <v>0</v>
      </c>
      <c r="O48" s="66"/>
      <c r="P48" s="66"/>
      <c r="Q48" s="33">
        <f>N48/N102</f>
        <v>0</v>
      </c>
      <c r="R48" s="93">
        <f>12941.03+N48</f>
        <v>12941.03</v>
      </c>
      <c r="S48" s="93"/>
    </row>
    <row r="49" spans="1:19" x14ac:dyDescent="0.25">
      <c r="A49" s="32" t="s">
        <v>43</v>
      </c>
      <c r="B49" s="66">
        <f>0</f>
        <v>0</v>
      </c>
      <c r="C49" s="66"/>
      <c r="D49" s="66"/>
      <c r="E49" s="92">
        <v>0</v>
      </c>
      <c r="F49" s="92"/>
      <c r="G49" s="92"/>
      <c r="H49" s="92">
        <f>8950</f>
        <v>8950</v>
      </c>
      <c r="I49" s="92"/>
      <c r="J49" s="92"/>
      <c r="K49" s="92">
        <f>8960</f>
        <v>8960</v>
      </c>
      <c r="L49" s="92"/>
      <c r="M49" s="92"/>
      <c r="N49" s="66">
        <f t="shared" si="2"/>
        <v>17910</v>
      </c>
      <c r="O49" s="66"/>
      <c r="P49" s="66"/>
      <c r="Q49" s="33">
        <f>N49/N102</f>
        <v>7.4488109476809006E-2</v>
      </c>
      <c r="R49" s="93">
        <f>62181+N49</f>
        <v>80091</v>
      </c>
      <c r="S49" s="93"/>
    </row>
    <row r="50" spans="1:19" x14ac:dyDescent="0.25">
      <c r="A50" s="30" t="s">
        <v>44</v>
      </c>
      <c r="B50" s="94">
        <f>SUM(B51:D63)</f>
        <v>51114.549999999996</v>
      </c>
      <c r="C50" s="94"/>
      <c r="D50" s="94"/>
      <c r="E50" s="94">
        <f>SUM(E51:G63)</f>
        <v>4369.97</v>
      </c>
      <c r="F50" s="94"/>
      <c r="G50" s="94"/>
      <c r="H50" s="94">
        <f>SUM(H51:J63)</f>
        <v>4431.62</v>
      </c>
      <c r="I50" s="94"/>
      <c r="J50" s="94"/>
      <c r="K50" s="94">
        <f>SUM(K51:M63)</f>
        <v>5265.47</v>
      </c>
      <c r="L50" s="94"/>
      <c r="M50" s="94"/>
      <c r="N50" s="94">
        <f>SUM(N51:P63)</f>
        <v>14067.06</v>
      </c>
      <c r="O50" s="94"/>
      <c r="P50" s="94"/>
      <c r="Q50" s="31">
        <f>N50/N102</f>
        <v>5.8505232009873863E-2</v>
      </c>
      <c r="R50" s="96">
        <f>SUM(R51:S63)</f>
        <v>306397.06</v>
      </c>
      <c r="S50" s="96"/>
    </row>
    <row r="51" spans="1:19" x14ac:dyDescent="0.25">
      <c r="A51" s="35" t="s">
        <v>45</v>
      </c>
      <c r="B51" s="66">
        <v>0</v>
      </c>
      <c r="C51" s="66"/>
      <c r="D51" s="66"/>
      <c r="E51" s="92">
        <v>0</v>
      </c>
      <c r="F51" s="92"/>
      <c r="G51" s="92"/>
      <c r="H51" s="92">
        <v>0</v>
      </c>
      <c r="I51" s="92"/>
      <c r="J51" s="92"/>
      <c r="K51" s="92">
        <v>0</v>
      </c>
      <c r="L51" s="92"/>
      <c r="M51" s="92"/>
      <c r="N51" s="66">
        <f>0+E51+H51+K51</f>
        <v>0</v>
      </c>
      <c r="O51" s="66"/>
      <c r="P51" s="66"/>
      <c r="Q51" s="33">
        <f>N51/N102</f>
        <v>0</v>
      </c>
      <c r="R51" s="93">
        <f>28211.28+N51</f>
        <v>28211.279999999999</v>
      </c>
      <c r="S51" s="93"/>
    </row>
    <row r="52" spans="1:19" x14ac:dyDescent="0.25">
      <c r="A52" s="32" t="s">
        <v>46</v>
      </c>
      <c r="B52" s="66">
        <v>0</v>
      </c>
      <c r="C52" s="66"/>
      <c r="D52" s="66"/>
      <c r="E52" s="92">
        <v>0</v>
      </c>
      <c r="F52" s="92"/>
      <c r="G52" s="92"/>
      <c r="H52" s="92">
        <v>0</v>
      </c>
      <c r="I52" s="92"/>
      <c r="J52" s="92"/>
      <c r="K52" s="92">
        <f>830</f>
        <v>830</v>
      </c>
      <c r="L52" s="92"/>
      <c r="M52" s="92"/>
      <c r="N52" s="66">
        <f t="shared" ref="N52:N63" si="3">0+E52+H52+K52</f>
        <v>830</v>
      </c>
      <c r="O52" s="66"/>
      <c r="P52" s="66"/>
      <c r="Q52" s="33">
        <f>N52/N102</f>
        <v>3.4519894397404506E-3</v>
      </c>
      <c r="R52" s="93">
        <f>9340+N52</f>
        <v>10170</v>
      </c>
      <c r="S52" s="93"/>
    </row>
    <row r="53" spans="1:19" x14ac:dyDescent="0.25">
      <c r="A53" s="32" t="s">
        <v>47</v>
      </c>
      <c r="B53" s="66">
        <f>5400</f>
        <v>5400</v>
      </c>
      <c r="C53" s="66"/>
      <c r="D53" s="66"/>
      <c r="E53" s="92">
        <f>450</f>
        <v>450</v>
      </c>
      <c r="F53" s="92"/>
      <c r="G53" s="92"/>
      <c r="H53" s="92">
        <f>450</f>
        <v>450</v>
      </c>
      <c r="I53" s="92"/>
      <c r="J53" s="92"/>
      <c r="K53" s="92">
        <f>450</f>
        <v>450</v>
      </c>
      <c r="L53" s="92"/>
      <c r="M53" s="92"/>
      <c r="N53" s="66">
        <f t="shared" si="3"/>
        <v>1350</v>
      </c>
      <c r="O53" s="66"/>
      <c r="P53" s="66"/>
      <c r="Q53" s="33">
        <f>N53/N102</f>
        <v>5.6146816188549498E-3</v>
      </c>
      <c r="R53" s="93">
        <f>22290+N53</f>
        <v>23640</v>
      </c>
      <c r="S53" s="93"/>
    </row>
    <row r="54" spans="1:19" x14ac:dyDescent="0.25">
      <c r="A54" s="32" t="s">
        <v>48</v>
      </c>
      <c r="B54" s="66">
        <f>3500</f>
        <v>3500</v>
      </c>
      <c r="C54" s="66"/>
      <c r="D54" s="66"/>
      <c r="E54" s="92">
        <f>0</f>
        <v>0</v>
      </c>
      <c r="F54" s="92"/>
      <c r="G54" s="92"/>
      <c r="H54" s="92">
        <v>0</v>
      </c>
      <c r="I54" s="92"/>
      <c r="J54" s="92"/>
      <c r="K54" s="92">
        <v>0</v>
      </c>
      <c r="L54" s="92"/>
      <c r="M54" s="92"/>
      <c r="N54" s="66">
        <f t="shared" si="3"/>
        <v>0</v>
      </c>
      <c r="O54" s="66"/>
      <c r="P54" s="66"/>
      <c r="Q54" s="33">
        <f>N54/N102</f>
        <v>0</v>
      </c>
      <c r="R54" s="93">
        <f>47076.7+N54</f>
        <v>47076.7</v>
      </c>
      <c r="S54" s="93"/>
    </row>
    <row r="55" spans="1:19" x14ac:dyDescent="0.25">
      <c r="A55" s="32" t="s">
        <v>49</v>
      </c>
      <c r="B55" s="66">
        <f>35218.35</f>
        <v>35218.35</v>
      </c>
      <c r="C55" s="66"/>
      <c r="D55" s="66"/>
      <c r="E55" s="92">
        <f>3372.3</f>
        <v>3372.3</v>
      </c>
      <c r="F55" s="92"/>
      <c r="G55" s="92"/>
      <c r="H55" s="92">
        <f>3433.95</f>
        <v>3433.95</v>
      </c>
      <c r="I55" s="92"/>
      <c r="J55" s="92"/>
      <c r="K55" s="92">
        <f>3435.3</f>
        <v>3435.3</v>
      </c>
      <c r="L55" s="92"/>
      <c r="M55" s="92"/>
      <c r="N55" s="66">
        <f t="shared" si="3"/>
        <v>10241.549999999999</v>
      </c>
      <c r="O55" s="66"/>
      <c r="P55" s="66"/>
      <c r="Q55" s="33">
        <f>N55/N102</f>
        <v>4.2594846321173267E-2</v>
      </c>
      <c r="R55" s="93">
        <f>132076.06+N55</f>
        <v>142317.60999999999</v>
      </c>
      <c r="S55" s="93"/>
    </row>
    <row r="56" spans="1:19" x14ac:dyDescent="0.25">
      <c r="A56" s="32" t="s">
        <v>50</v>
      </c>
      <c r="B56" s="66">
        <f>3427.2</f>
        <v>3427.2</v>
      </c>
      <c r="C56" s="66"/>
      <c r="D56" s="66"/>
      <c r="E56" s="92">
        <f>293.67</f>
        <v>293.67</v>
      </c>
      <c r="F56" s="92"/>
      <c r="G56" s="92"/>
      <c r="H56" s="92">
        <f>293.67</f>
        <v>293.67</v>
      </c>
      <c r="I56" s="92"/>
      <c r="J56" s="92"/>
      <c r="K56" s="92">
        <f>293.67</f>
        <v>293.67</v>
      </c>
      <c r="L56" s="92"/>
      <c r="M56" s="92"/>
      <c r="N56" s="66">
        <f t="shared" si="3"/>
        <v>881.01</v>
      </c>
      <c r="O56" s="66"/>
      <c r="P56" s="66"/>
      <c r="Q56" s="33">
        <f>N56/N102</f>
        <v>3.6641412244647403E-3</v>
      </c>
      <c r="R56" s="93">
        <f>12577.45+N56</f>
        <v>13458.460000000001</v>
      </c>
      <c r="S56" s="93"/>
    </row>
    <row r="57" spans="1:19" x14ac:dyDescent="0.25">
      <c r="A57" s="32" t="s">
        <v>51</v>
      </c>
      <c r="B57" s="66">
        <f>2795</f>
        <v>2795</v>
      </c>
      <c r="C57" s="66"/>
      <c r="D57" s="66"/>
      <c r="E57" s="92">
        <f>215</f>
        <v>215</v>
      </c>
      <c r="F57" s="92"/>
      <c r="G57" s="92"/>
      <c r="H57" s="92">
        <f>126.75+88.25</f>
        <v>215</v>
      </c>
      <c r="I57" s="92"/>
      <c r="J57" s="92"/>
      <c r="K57" s="92">
        <f>126.75+88.25</f>
        <v>215</v>
      </c>
      <c r="L57" s="92"/>
      <c r="M57" s="92"/>
      <c r="N57" s="66">
        <f t="shared" si="3"/>
        <v>645</v>
      </c>
      <c r="O57" s="66"/>
      <c r="P57" s="66"/>
      <c r="Q57" s="33">
        <f>N57/N102</f>
        <v>2.6825701067862539E-3</v>
      </c>
      <c r="R57" s="93">
        <f>5413.94+N57</f>
        <v>6058.94</v>
      </c>
      <c r="S57" s="93"/>
    </row>
    <row r="58" spans="1:19" x14ac:dyDescent="0.25">
      <c r="A58" s="32" t="s">
        <v>52</v>
      </c>
      <c r="B58" s="66">
        <f>234</f>
        <v>234</v>
      </c>
      <c r="C58" s="66"/>
      <c r="D58" s="66"/>
      <c r="E58" s="92">
        <f>39</f>
        <v>39</v>
      </c>
      <c r="F58" s="92"/>
      <c r="G58" s="92"/>
      <c r="H58" s="92">
        <f>39</f>
        <v>39</v>
      </c>
      <c r="I58" s="92"/>
      <c r="J58" s="92"/>
      <c r="K58" s="92">
        <f>41.5</f>
        <v>41.5</v>
      </c>
      <c r="L58" s="92"/>
      <c r="M58" s="92"/>
      <c r="N58" s="66">
        <f t="shared" si="3"/>
        <v>119.5</v>
      </c>
      <c r="O58" s="66"/>
      <c r="P58" s="66"/>
      <c r="Q58" s="33">
        <f>N58/N103</f>
        <v>-3.3904748934624872E-3</v>
      </c>
      <c r="R58" s="93">
        <f>234+N58</f>
        <v>353.5</v>
      </c>
      <c r="S58" s="93"/>
    </row>
    <row r="59" spans="1:19" x14ac:dyDescent="0.25">
      <c r="A59" s="32" t="s">
        <v>53</v>
      </c>
      <c r="B59" s="66">
        <f>500</f>
        <v>500</v>
      </c>
      <c r="C59" s="66"/>
      <c r="D59" s="66"/>
      <c r="E59" s="92">
        <v>0</v>
      </c>
      <c r="F59" s="92"/>
      <c r="G59" s="92"/>
      <c r="H59" s="92">
        <v>0</v>
      </c>
      <c r="I59" s="92"/>
      <c r="J59" s="92"/>
      <c r="K59" s="92">
        <v>0</v>
      </c>
      <c r="L59" s="92"/>
      <c r="M59" s="92"/>
      <c r="N59" s="66">
        <f t="shared" si="3"/>
        <v>0</v>
      </c>
      <c r="O59" s="66"/>
      <c r="P59" s="66"/>
      <c r="Q59" s="33">
        <f>N59/N102</f>
        <v>0</v>
      </c>
      <c r="R59" s="93">
        <f>25782.46+N59</f>
        <v>25782.46</v>
      </c>
      <c r="S59" s="93"/>
    </row>
    <row r="60" spans="1:19" x14ac:dyDescent="0.25">
      <c r="A60" s="32" t="s">
        <v>54</v>
      </c>
      <c r="B60" s="66">
        <v>0</v>
      </c>
      <c r="C60" s="66"/>
      <c r="D60" s="66"/>
      <c r="E60" s="92">
        <v>0</v>
      </c>
      <c r="F60" s="92"/>
      <c r="G60" s="92"/>
      <c r="H60" s="92">
        <v>0</v>
      </c>
      <c r="I60" s="92"/>
      <c r="J60" s="92"/>
      <c r="K60" s="92">
        <v>0</v>
      </c>
      <c r="L60" s="92"/>
      <c r="M60" s="92"/>
      <c r="N60" s="66">
        <f t="shared" si="3"/>
        <v>0</v>
      </c>
      <c r="O60" s="66"/>
      <c r="P60" s="66"/>
      <c r="Q60" s="33">
        <f>N60/N102</f>
        <v>0</v>
      </c>
      <c r="R60" s="93">
        <f>1500+N60</f>
        <v>1500</v>
      </c>
      <c r="S60" s="93"/>
    </row>
    <row r="61" spans="1:19" x14ac:dyDescent="0.25">
      <c r="A61" s="32" t="s">
        <v>55</v>
      </c>
      <c r="B61" s="66">
        <v>0</v>
      </c>
      <c r="C61" s="66"/>
      <c r="D61" s="66"/>
      <c r="E61" s="92">
        <v>0</v>
      </c>
      <c r="F61" s="92"/>
      <c r="G61" s="92"/>
      <c r="H61" s="92">
        <v>0</v>
      </c>
      <c r="I61" s="92"/>
      <c r="J61" s="92"/>
      <c r="K61" s="92">
        <v>0</v>
      </c>
      <c r="L61" s="92"/>
      <c r="M61" s="92"/>
      <c r="N61" s="66">
        <f t="shared" si="3"/>
        <v>0</v>
      </c>
      <c r="O61" s="66"/>
      <c r="P61" s="66"/>
      <c r="Q61" s="33">
        <f>N61/N102</f>
        <v>0</v>
      </c>
      <c r="R61" s="93">
        <f>5618.11+N61</f>
        <v>5618.11</v>
      </c>
      <c r="S61" s="93"/>
    </row>
    <row r="62" spans="1:19" x14ac:dyDescent="0.25">
      <c r="A62" s="32" t="s">
        <v>56</v>
      </c>
      <c r="B62" s="66">
        <f>40</f>
        <v>40</v>
      </c>
      <c r="C62" s="66"/>
      <c r="D62" s="66"/>
      <c r="E62" s="92">
        <v>0</v>
      </c>
      <c r="F62" s="92"/>
      <c r="G62" s="92"/>
      <c r="H62" s="92">
        <v>0</v>
      </c>
      <c r="I62" s="92"/>
      <c r="J62" s="92"/>
      <c r="K62" s="92">
        <v>0</v>
      </c>
      <c r="L62" s="92"/>
      <c r="M62" s="92"/>
      <c r="N62" s="66">
        <f t="shared" si="3"/>
        <v>0</v>
      </c>
      <c r="O62" s="66"/>
      <c r="P62" s="66"/>
      <c r="Q62" s="33">
        <f>N62/N102</f>
        <v>0</v>
      </c>
      <c r="R62" s="93">
        <f>40+N62</f>
        <v>40</v>
      </c>
      <c r="S62" s="93"/>
    </row>
    <row r="63" spans="1:19" x14ac:dyDescent="0.25">
      <c r="A63" s="32" t="s">
        <v>57</v>
      </c>
      <c r="B63" s="66">
        <v>0</v>
      </c>
      <c r="C63" s="66"/>
      <c r="D63" s="66"/>
      <c r="E63" s="92">
        <v>0</v>
      </c>
      <c r="F63" s="92"/>
      <c r="G63" s="92"/>
      <c r="H63" s="92">
        <v>0</v>
      </c>
      <c r="I63" s="92"/>
      <c r="J63" s="92"/>
      <c r="K63" s="92">
        <v>0</v>
      </c>
      <c r="L63" s="92"/>
      <c r="M63" s="92"/>
      <c r="N63" s="66">
        <f t="shared" si="3"/>
        <v>0</v>
      </c>
      <c r="O63" s="66"/>
      <c r="P63" s="66"/>
      <c r="Q63" s="33">
        <f>N63/N102</f>
        <v>0</v>
      </c>
      <c r="R63" s="93">
        <f>2170+N63</f>
        <v>2170</v>
      </c>
      <c r="S63" s="93"/>
    </row>
    <row r="64" spans="1:19" x14ac:dyDescent="0.25">
      <c r="A64" s="30" t="s">
        <v>58</v>
      </c>
      <c r="B64" s="94">
        <f>SUM(B65:D68)</f>
        <v>112708.49</v>
      </c>
      <c r="C64" s="94"/>
      <c r="D64" s="94"/>
      <c r="E64" s="95">
        <f>SUM(E65:G68)</f>
        <v>8246.5500000000011</v>
      </c>
      <c r="F64" s="95"/>
      <c r="G64" s="95"/>
      <c r="H64" s="95">
        <f>SUM(H65:J68)</f>
        <v>14811.82</v>
      </c>
      <c r="I64" s="95"/>
      <c r="J64" s="95"/>
      <c r="K64" s="95">
        <f>SUM(K65:M68)</f>
        <v>763.13</v>
      </c>
      <c r="L64" s="95"/>
      <c r="M64" s="95"/>
      <c r="N64" s="94">
        <f>SUM(N65:P68)</f>
        <v>23821.5</v>
      </c>
      <c r="O64" s="94"/>
      <c r="P64" s="94"/>
      <c r="Q64" s="31">
        <f>N64/N102</f>
        <v>9.9074176432261629E-2</v>
      </c>
      <c r="R64" s="96">
        <f>SUM(R65:S68)</f>
        <v>329294.56</v>
      </c>
      <c r="S64" s="96"/>
    </row>
    <row r="65" spans="1:19" x14ac:dyDescent="0.25">
      <c r="A65" s="32" t="s">
        <v>59</v>
      </c>
      <c r="B65" s="66">
        <f>89369.78</f>
        <v>89369.78</v>
      </c>
      <c r="C65" s="66"/>
      <c r="D65" s="66"/>
      <c r="E65" s="92">
        <f>10.45+10.45+10.45+10.45+1.5+1.5+1.5+1.99+1.5+10.45+121.39</f>
        <v>181.63</v>
      </c>
      <c r="F65" s="92"/>
      <c r="G65" s="92"/>
      <c r="H65" s="92">
        <f>10.45+10.45+3.98+10.45+11675.33+1460.66+1088.53</f>
        <v>14259.85</v>
      </c>
      <c r="I65" s="92"/>
      <c r="J65" s="92"/>
      <c r="K65" s="92">
        <f>9.95+10.45+1.99+10.45+119.4</f>
        <v>152.24</v>
      </c>
      <c r="L65" s="92"/>
      <c r="M65" s="92"/>
      <c r="N65" s="66">
        <f>0+E65+H65+K65</f>
        <v>14593.72</v>
      </c>
      <c r="O65" s="66"/>
      <c r="P65" s="66"/>
      <c r="Q65" s="33">
        <f>N65/N102</f>
        <v>6.0695623284974708E-2</v>
      </c>
      <c r="R65" s="93">
        <f>210318.34+N65</f>
        <v>224912.06</v>
      </c>
      <c r="S65" s="93"/>
    </row>
    <row r="66" spans="1:19" x14ac:dyDescent="0.25">
      <c r="A66" s="32" t="s">
        <v>60</v>
      </c>
      <c r="B66" s="66">
        <f>18364.05</f>
        <v>18364.05</v>
      </c>
      <c r="C66" s="66"/>
      <c r="D66" s="66"/>
      <c r="E66" s="92">
        <f>5347.5+1725+209.25+240.13+77.46+67.5+321.79</f>
        <v>7988.63</v>
      </c>
      <c r="F66" s="92"/>
      <c r="G66" s="92"/>
      <c r="H66" s="92">
        <f>240.13+77.46+216.31</f>
        <v>533.9</v>
      </c>
      <c r="I66" s="92"/>
      <c r="J66" s="92"/>
      <c r="K66" s="92">
        <f>258.57+77.46+240.13</f>
        <v>576.16</v>
      </c>
      <c r="L66" s="92"/>
      <c r="M66" s="92"/>
      <c r="N66" s="66">
        <f t="shared" ref="N66:N68" si="4">0+E66+H66+K66</f>
        <v>9098.69</v>
      </c>
      <c r="O66" s="66"/>
      <c r="P66" s="66"/>
      <c r="Q66" s="33">
        <f>N66/N102</f>
        <v>3.7841664813821736E-2</v>
      </c>
      <c r="R66" s="93">
        <f>66006.85+N66</f>
        <v>75105.540000000008</v>
      </c>
      <c r="S66" s="93"/>
    </row>
    <row r="67" spans="1:19" x14ac:dyDescent="0.25">
      <c r="A67" s="32" t="s">
        <v>61</v>
      </c>
      <c r="B67" s="66">
        <f>4499.68</f>
        <v>4499.68</v>
      </c>
      <c r="C67" s="66"/>
      <c r="D67" s="66"/>
      <c r="E67" s="92">
        <f>53.35+18.57</f>
        <v>71.92</v>
      </c>
      <c r="F67" s="92"/>
      <c r="G67" s="92"/>
      <c r="H67" s="92">
        <f>6.8</f>
        <v>6.8</v>
      </c>
      <c r="I67" s="92"/>
      <c r="J67" s="92"/>
      <c r="K67" s="92">
        <f>0+34.71</f>
        <v>34.71</v>
      </c>
      <c r="L67" s="92"/>
      <c r="M67" s="92"/>
      <c r="N67" s="66">
        <f t="shared" si="4"/>
        <v>113.43</v>
      </c>
      <c r="O67" s="66"/>
      <c r="P67" s="66"/>
      <c r="Q67" s="33">
        <f>N67/N102</f>
        <v>4.7175802668645705E-4</v>
      </c>
      <c r="R67" s="93">
        <f>28647.52+N67</f>
        <v>28760.95</v>
      </c>
      <c r="S67" s="93"/>
    </row>
    <row r="68" spans="1:19" x14ac:dyDescent="0.25">
      <c r="A68" s="32" t="s">
        <v>62</v>
      </c>
      <c r="B68" s="66">
        <f>474.98</f>
        <v>474.98</v>
      </c>
      <c r="C68" s="66"/>
      <c r="D68" s="66"/>
      <c r="E68" s="92">
        <f>4.37</f>
        <v>4.37</v>
      </c>
      <c r="F68" s="92"/>
      <c r="G68" s="92"/>
      <c r="H68" s="92">
        <f>11.27</f>
        <v>11.27</v>
      </c>
      <c r="I68" s="92"/>
      <c r="J68" s="92"/>
      <c r="K68" s="92">
        <v>0.02</v>
      </c>
      <c r="L68" s="92"/>
      <c r="M68" s="92"/>
      <c r="N68" s="66">
        <f t="shared" si="4"/>
        <v>15.66</v>
      </c>
      <c r="O68" s="66"/>
      <c r="P68" s="66"/>
      <c r="Q68" s="33">
        <f>N68/N102</f>
        <v>6.5130306778717428E-5</v>
      </c>
      <c r="R68" s="93">
        <f>500.35+N68</f>
        <v>516.01</v>
      </c>
      <c r="S68" s="93"/>
    </row>
    <row r="69" spans="1:19" x14ac:dyDescent="0.25">
      <c r="A69" s="30" t="s">
        <v>63</v>
      </c>
      <c r="B69" s="94">
        <f>SUM(B70:D83)</f>
        <v>150950.17000000001</v>
      </c>
      <c r="C69" s="94"/>
      <c r="D69" s="94"/>
      <c r="E69" s="95">
        <f>SUM(E70:G83)</f>
        <v>17188.64</v>
      </c>
      <c r="F69" s="95"/>
      <c r="G69" s="95"/>
      <c r="H69" s="95">
        <f>SUM(H70:J83)</f>
        <v>13187.79</v>
      </c>
      <c r="I69" s="95"/>
      <c r="J69" s="95"/>
      <c r="K69" s="95">
        <f>SUM(K70:M83)</f>
        <v>10656.48</v>
      </c>
      <c r="L69" s="95"/>
      <c r="M69" s="95"/>
      <c r="N69" s="94">
        <f>SUM(N70:P83)</f>
        <v>41032.910000000003</v>
      </c>
      <c r="O69" s="94"/>
      <c r="P69" s="94"/>
      <c r="Q69" s="31">
        <f>N69/N102</f>
        <v>0.17065683373713295</v>
      </c>
      <c r="R69" s="96">
        <f>SUM(R70:S83)</f>
        <v>571783.70000000007</v>
      </c>
      <c r="S69" s="96"/>
    </row>
    <row r="70" spans="1:19" x14ac:dyDescent="0.25">
      <c r="A70" s="35" t="s">
        <v>64</v>
      </c>
      <c r="B70" s="66">
        <v>0</v>
      </c>
      <c r="C70" s="66"/>
      <c r="D70" s="66"/>
      <c r="E70" s="92">
        <v>0</v>
      </c>
      <c r="F70" s="92"/>
      <c r="G70" s="92"/>
      <c r="H70" s="92">
        <v>0</v>
      </c>
      <c r="I70" s="92"/>
      <c r="J70" s="92"/>
      <c r="K70" s="92">
        <v>0</v>
      </c>
      <c r="L70" s="92"/>
      <c r="M70" s="92"/>
      <c r="N70" s="66">
        <f>0+E70+H70+K70</f>
        <v>0</v>
      </c>
      <c r="O70" s="66"/>
      <c r="P70" s="66"/>
      <c r="Q70" s="33">
        <f>N70/N102</f>
        <v>0</v>
      </c>
      <c r="R70" s="93">
        <f>9608.91+N70</f>
        <v>9608.91</v>
      </c>
      <c r="S70" s="93"/>
    </row>
    <row r="71" spans="1:19" x14ac:dyDescent="0.25">
      <c r="A71" s="35" t="s">
        <v>65</v>
      </c>
      <c r="B71" s="66">
        <f>1709.05</f>
        <v>1709.05</v>
      </c>
      <c r="C71" s="66"/>
      <c r="D71" s="66"/>
      <c r="E71" s="92">
        <f>0</f>
        <v>0</v>
      </c>
      <c r="F71" s="92"/>
      <c r="G71" s="92"/>
      <c r="H71" s="92">
        <v>0</v>
      </c>
      <c r="I71" s="92"/>
      <c r="J71" s="92"/>
      <c r="K71" s="92">
        <v>0</v>
      </c>
      <c r="L71" s="92"/>
      <c r="M71" s="92"/>
      <c r="N71" s="66">
        <f t="shared" ref="N71:N83" si="5">0+E71+H71+K71</f>
        <v>0</v>
      </c>
      <c r="O71" s="66"/>
      <c r="P71" s="66"/>
      <c r="Q71" s="33">
        <f>N71/N102</f>
        <v>0</v>
      </c>
      <c r="R71" s="93">
        <f>10819.05+N71</f>
        <v>10819.05</v>
      </c>
      <c r="S71" s="93"/>
    </row>
    <row r="72" spans="1:19" x14ac:dyDescent="0.25">
      <c r="A72" s="35" t="s">
        <v>66</v>
      </c>
      <c r="B72" s="66">
        <f>2100.09</f>
        <v>2100.09</v>
      </c>
      <c r="C72" s="66"/>
      <c r="D72" s="66"/>
      <c r="E72" s="92">
        <f>0</f>
        <v>0</v>
      </c>
      <c r="F72" s="92"/>
      <c r="G72" s="92"/>
      <c r="H72" s="92">
        <f>1107.24+1404</f>
        <v>2511.2399999999998</v>
      </c>
      <c r="I72" s="92"/>
      <c r="J72" s="92"/>
      <c r="K72" s="92">
        <v>0</v>
      </c>
      <c r="L72" s="92"/>
      <c r="M72" s="92"/>
      <c r="N72" s="66">
        <f t="shared" si="5"/>
        <v>2511.2399999999998</v>
      </c>
      <c r="O72" s="66"/>
      <c r="P72" s="66"/>
      <c r="Q72" s="33">
        <f>N72/N102</f>
        <v>1.0444305976691336E-2</v>
      </c>
      <c r="R72" s="93">
        <f>6230.31+N72</f>
        <v>8741.5499999999993</v>
      </c>
      <c r="S72" s="93"/>
    </row>
    <row r="73" spans="1:19" x14ac:dyDescent="0.25">
      <c r="A73" s="35" t="s">
        <v>67</v>
      </c>
      <c r="B73" s="66">
        <f>259</f>
        <v>259</v>
      </c>
      <c r="C73" s="66"/>
      <c r="D73" s="66"/>
      <c r="E73" s="92">
        <f>0</f>
        <v>0</v>
      </c>
      <c r="F73" s="92"/>
      <c r="G73" s="92"/>
      <c r="H73" s="92">
        <f>878.72</f>
        <v>878.72</v>
      </c>
      <c r="I73" s="92"/>
      <c r="J73" s="92"/>
      <c r="K73" s="92">
        <v>0</v>
      </c>
      <c r="L73" s="92"/>
      <c r="M73" s="92"/>
      <c r="N73" s="66">
        <f t="shared" si="5"/>
        <v>878.72</v>
      </c>
      <c r="O73" s="66"/>
      <c r="P73" s="66"/>
      <c r="Q73" s="33">
        <f>N73/N102</f>
        <v>3.6546170608297941E-3</v>
      </c>
      <c r="R73" s="93">
        <f>259+N73</f>
        <v>1137.72</v>
      </c>
      <c r="S73" s="93"/>
    </row>
    <row r="74" spans="1:19" x14ac:dyDescent="0.25">
      <c r="A74" s="32" t="s">
        <v>68</v>
      </c>
      <c r="B74" s="66">
        <f>869.62</f>
        <v>869.62</v>
      </c>
      <c r="C74" s="66"/>
      <c r="D74" s="66"/>
      <c r="E74" s="92">
        <f>236</f>
        <v>236</v>
      </c>
      <c r="F74" s="92"/>
      <c r="G74" s="92"/>
      <c r="H74" s="92">
        <f>256</f>
        <v>256</v>
      </c>
      <c r="I74" s="92"/>
      <c r="J74" s="92"/>
      <c r="K74" s="92">
        <v>0</v>
      </c>
      <c r="L74" s="92"/>
      <c r="M74" s="92"/>
      <c r="N74" s="66">
        <f t="shared" si="5"/>
        <v>492</v>
      </c>
      <c r="O74" s="66"/>
      <c r="P74" s="66"/>
      <c r="Q74" s="33">
        <f>N74/N102</f>
        <v>2.0462395233160264E-3</v>
      </c>
      <c r="R74" s="93">
        <f>6912.63+N74</f>
        <v>7404.63</v>
      </c>
      <c r="S74" s="93"/>
    </row>
    <row r="75" spans="1:19" x14ac:dyDescent="0.25">
      <c r="A75" s="35" t="s">
        <v>69</v>
      </c>
      <c r="B75" s="66">
        <f>25220.42</f>
        <v>25220.42</v>
      </c>
      <c r="C75" s="66"/>
      <c r="D75" s="66"/>
      <c r="E75" s="92">
        <f>1443.66+5847.55</f>
        <v>7291.21</v>
      </c>
      <c r="F75" s="92"/>
      <c r="G75" s="92"/>
      <c r="H75" s="92">
        <f>1592.14+99.47</f>
        <v>1691.6100000000001</v>
      </c>
      <c r="I75" s="92"/>
      <c r="J75" s="92"/>
      <c r="K75" s="92">
        <f>1676.37+111.88</f>
        <v>1788.25</v>
      </c>
      <c r="L75" s="92"/>
      <c r="M75" s="92"/>
      <c r="N75" s="66">
        <f t="shared" si="5"/>
        <v>10771.07</v>
      </c>
      <c r="O75" s="66"/>
      <c r="P75" s="66"/>
      <c r="Q75" s="33">
        <f>N75/N102</f>
        <v>4.4797132403259249E-2</v>
      </c>
      <c r="R75" s="93">
        <f>78594.78+N75</f>
        <v>89365.85</v>
      </c>
      <c r="S75" s="93"/>
    </row>
    <row r="76" spans="1:19" x14ac:dyDescent="0.25">
      <c r="A76" s="35" t="s">
        <v>70</v>
      </c>
      <c r="B76" s="66">
        <f>3188.82</f>
        <v>3188.82</v>
      </c>
      <c r="C76" s="66"/>
      <c r="D76" s="66"/>
      <c r="E76" s="92">
        <f>52.23+127.93</f>
        <v>180.16</v>
      </c>
      <c r="F76" s="92"/>
      <c r="G76" s="92"/>
      <c r="H76" s="92">
        <f>52.23+127.71+151.84</f>
        <v>331.78</v>
      </c>
      <c r="I76" s="92"/>
      <c r="J76" s="92"/>
      <c r="K76" s="92">
        <f>52.23+171.35+127.71</f>
        <v>351.28999999999996</v>
      </c>
      <c r="L76" s="92"/>
      <c r="M76" s="92"/>
      <c r="N76" s="66">
        <f t="shared" si="5"/>
        <v>863.2299999999999</v>
      </c>
      <c r="O76" s="66"/>
      <c r="P76" s="66"/>
      <c r="Q76" s="33">
        <f>N76/N102</f>
        <v>3.5901937880327096E-3</v>
      </c>
      <c r="R76" s="93">
        <f>16423.49+N76</f>
        <v>17286.72</v>
      </c>
      <c r="S76" s="93"/>
    </row>
    <row r="77" spans="1:19" x14ac:dyDescent="0.25">
      <c r="A77" s="35" t="s">
        <v>71</v>
      </c>
      <c r="B77" s="66">
        <f>442.47</f>
        <v>442.47</v>
      </c>
      <c r="C77" s="66"/>
      <c r="D77" s="66"/>
      <c r="E77" s="92">
        <f>39.99+24</f>
        <v>63.99</v>
      </c>
      <c r="F77" s="92"/>
      <c r="G77" s="92"/>
      <c r="H77" s="92">
        <f>24</f>
        <v>24</v>
      </c>
      <c r="I77" s="92"/>
      <c r="J77" s="92"/>
      <c r="K77" s="92">
        <f>24+24+24</f>
        <v>72</v>
      </c>
      <c r="L77" s="92"/>
      <c r="M77" s="92"/>
      <c r="N77" s="66">
        <f t="shared" si="5"/>
        <v>159.99</v>
      </c>
      <c r="O77" s="66"/>
      <c r="P77" s="66"/>
      <c r="Q77" s="33">
        <f>N77/N102</f>
        <v>6.6540215718563218E-4</v>
      </c>
      <c r="R77" s="93">
        <f>7935.24+N77</f>
        <v>8095.23</v>
      </c>
      <c r="S77" s="93"/>
    </row>
    <row r="78" spans="1:19" x14ac:dyDescent="0.25">
      <c r="A78" s="35" t="s">
        <v>72</v>
      </c>
      <c r="B78" s="66">
        <f>0</f>
        <v>0</v>
      </c>
      <c r="C78" s="66"/>
      <c r="D78" s="66"/>
      <c r="E78" s="92">
        <f>0</f>
        <v>0</v>
      </c>
      <c r="F78" s="92"/>
      <c r="G78" s="92"/>
      <c r="H78" s="92">
        <v>0</v>
      </c>
      <c r="I78" s="92"/>
      <c r="J78" s="92"/>
      <c r="K78" s="92">
        <v>0</v>
      </c>
      <c r="L78" s="92"/>
      <c r="M78" s="92"/>
      <c r="N78" s="66">
        <f t="shared" si="5"/>
        <v>0</v>
      </c>
      <c r="O78" s="66"/>
      <c r="P78" s="66"/>
      <c r="Q78" s="33">
        <f>N78/N102</f>
        <v>0</v>
      </c>
      <c r="R78" s="93">
        <f>4171.6+N78</f>
        <v>4171.6000000000004</v>
      </c>
      <c r="S78" s="93"/>
    </row>
    <row r="79" spans="1:19" x14ac:dyDescent="0.25">
      <c r="A79" s="35" t="s">
        <v>73</v>
      </c>
      <c r="B79" s="66">
        <f>285.24</f>
        <v>285.24</v>
      </c>
      <c r="C79" s="66"/>
      <c r="D79" s="66"/>
      <c r="E79" s="92">
        <f>0</f>
        <v>0</v>
      </c>
      <c r="F79" s="92"/>
      <c r="G79" s="92"/>
      <c r="H79" s="92">
        <v>0</v>
      </c>
      <c r="I79" s="92"/>
      <c r="J79" s="92"/>
      <c r="K79" s="92">
        <f>46.35</f>
        <v>46.35</v>
      </c>
      <c r="L79" s="92"/>
      <c r="M79" s="92"/>
      <c r="N79" s="66">
        <f t="shared" si="5"/>
        <v>46.35</v>
      </c>
      <c r="O79" s="66"/>
      <c r="P79" s="66"/>
      <c r="Q79" s="33">
        <f>N79/N102</f>
        <v>1.9277073558068663E-4</v>
      </c>
      <c r="R79" s="93">
        <f>3849.12+N79</f>
        <v>3895.47</v>
      </c>
      <c r="S79" s="93"/>
    </row>
    <row r="80" spans="1:19" x14ac:dyDescent="0.25">
      <c r="A80" s="35" t="s">
        <v>74</v>
      </c>
      <c r="B80" s="66">
        <f>2359.55</f>
        <v>2359.5500000000002</v>
      </c>
      <c r="C80" s="66"/>
      <c r="D80" s="66"/>
      <c r="E80" s="92">
        <f>0</f>
        <v>0</v>
      </c>
      <c r="F80" s="92"/>
      <c r="G80" s="92"/>
      <c r="H80" s="92">
        <v>0</v>
      </c>
      <c r="I80" s="92"/>
      <c r="J80" s="92"/>
      <c r="K80" s="92">
        <v>0</v>
      </c>
      <c r="L80" s="92"/>
      <c r="M80" s="92"/>
      <c r="N80" s="66">
        <f t="shared" si="5"/>
        <v>0</v>
      </c>
      <c r="O80" s="66"/>
      <c r="P80" s="66"/>
      <c r="Q80" s="33">
        <f>N80/N102</f>
        <v>0</v>
      </c>
      <c r="R80" s="93">
        <f>2359.55+N80</f>
        <v>2359.5500000000002</v>
      </c>
      <c r="S80" s="93"/>
    </row>
    <row r="81" spans="1:19" x14ac:dyDescent="0.25">
      <c r="A81" s="35" t="s">
        <v>75</v>
      </c>
      <c r="B81" s="66">
        <f>0</f>
        <v>0</v>
      </c>
      <c r="C81" s="66"/>
      <c r="D81" s="66"/>
      <c r="E81" s="92">
        <f>0</f>
        <v>0</v>
      </c>
      <c r="F81" s="92"/>
      <c r="G81" s="92"/>
      <c r="H81" s="92">
        <v>0</v>
      </c>
      <c r="I81" s="92"/>
      <c r="J81" s="92"/>
      <c r="K81" s="92">
        <v>0</v>
      </c>
      <c r="L81" s="92"/>
      <c r="M81" s="92"/>
      <c r="N81" s="66">
        <f t="shared" si="5"/>
        <v>0</v>
      </c>
      <c r="O81" s="66"/>
      <c r="P81" s="66"/>
      <c r="Q81" s="33">
        <f>N81/N102</f>
        <v>0</v>
      </c>
      <c r="R81" s="93">
        <f>2056.76+N81</f>
        <v>2056.7600000000002</v>
      </c>
      <c r="S81" s="93"/>
    </row>
    <row r="82" spans="1:19" x14ac:dyDescent="0.25">
      <c r="A82" s="35" t="s">
        <v>76</v>
      </c>
      <c r="B82" s="66">
        <f>71118.57</f>
        <v>71118.570000000007</v>
      </c>
      <c r="C82" s="66"/>
      <c r="D82" s="66"/>
      <c r="E82" s="92">
        <f>600+1674.68+2003.1+810</f>
        <v>5087.7800000000007</v>
      </c>
      <c r="F82" s="92"/>
      <c r="G82" s="92"/>
      <c r="H82" s="92">
        <f>2087.82+2263.35</f>
        <v>4351.17</v>
      </c>
      <c r="I82" s="92"/>
      <c r="J82" s="92"/>
      <c r="K82" s="92">
        <f>2263.35+2650.49</f>
        <v>4913.84</v>
      </c>
      <c r="L82" s="92"/>
      <c r="M82" s="92"/>
      <c r="N82" s="66">
        <f t="shared" si="5"/>
        <v>14352.79</v>
      </c>
      <c r="O82" s="66"/>
      <c r="P82" s="66"/>
      <c r="Q82" s="33">
        <f>N82/N102</f>
        <v>5.9693589772063071E-2</v>
      </c>
      <c r="R82" s="93">
        <f>218320.59+N82</f>
        <v>232673.38</v>
      </c>
      <c r="S82" s="93"/>
    </row>
    <row r="83" spans="1:19" x14ac:dyDescent="0.25">
      <c r="A83" s="35" t="s">
        <v>77</v>
      </c>
      <c r="B83" s="66">
        <f>43397.34</f>
        <v>43397.34</v>
      </c>
      <c r="C83" s="66"/>
      <c r="D83" s="66"/>
      <c r="E83" s="92">
        <f>805.31+168.22+129.39+2311.13+313.95+601.5</f>
        <v>4329.5</v>
      </c>
      <c r="F83" s="92"/>
      <c r="G83" s="92"/>
      <c r="H83" s="92">
        <f>384.54+48.06+44.04+1469.08+423.15+774.4</f>
        <v>3143.27</v>
      </c>
      <c r="I83" s="92"/>
      <c r="J83" s="92"/>
      <c r="K83" s="92">
        <f>459.67+1788.37+57.45+113.71+368.55+697</f>
        <v>3484.75</v>
      </c>
      <c r="L83" s="92"/>
      <c r="M83" s="92"/>
      <c r="N83" s="66">
        <f t="shared" si="5"/>
        <v>10957.52</v>
      </c>
      <c r="O83" s="66"/>
      <c r="P83" s="66"/>
      <c r="Q83" s="33">
        <f>N83/N102</f>
        <v>4.5572582320174443E-2</v>
      </c>
      <c r="R83" s="93">
        <f>163209.76+N83</f>
        <v>174167.28</v>
      </c>
      <c r="S83" s="93"/>
    </row>
    <row r="84" spans="1:19" x14ac:dyDescent="0.25">
      <c r="A84" s="30" t="s">
        <v>78</v>
      </c>
      <c r="B84" s="94">
        <f>SUM(B85:D88)</f>
        <v>1434.3400000000001</v>
      </c>
      <c r="C84" s="94"/>
      <c r="D84" s="94"/>
      <c r="E84" s="95">
        <f>SUM(E85:G88)</f>
        <v>72</v>
      </c>
      <c r="F84" s="95"/>
      <c r="G84" s="95"/>
      <c r="H84" s="95">
        <f>SUM(H85:J88)</f>
        <v>52.1</v>
      </c>
      <c r="I84" s="95"/>
      <c r="J84" s="95"/>
      <c r="K84" s="95">
        <f>SUM(K85:M88)</f>
        <v>17</v>
      </c>
      <c r="L84" s="95"/>
      <c r="M84" s="95"/>
      <c r="N84" s="94">
        <f>SUM(N85:P88)</f>
        <v>141.1</v>
      </c>
      <c r="O84" s="94"/>
      <c r="P84" s="94"/>
      <c r="Q84" s="31">
        <f>N84/N102</f>
        <v>5.8683820475587665E-4</v>
      </c>
      <c r="R84" s="96">
        <f>SUM(R85:S88)</f>
        <v>22835.52</v>
      </c>
      <c r="S84" s="96"/>
    </row>
    <row r="85" spans="1:19" x14ac:dyDescent="0.25">
      <c r="A85" s="32" t="s">
        <v>79</v>
      </c>
      <c r="B85" s="66">
        <f>0</f>
        <v>0</v>
      </c>
      <c r="C85" s="66"/>
      <c r="D85" s="66"/>
      <c r="E85" s="92">
        <v>0</v>
      </c>
      <c r="F85" s="92"/>
      <c r="G85" s="92"/>
      <c r="H85" s="92">
        <v>0</v>
      </c>
      <c r="I85" s="92"/>
      <c r="J85" s="92"/>
      <c r="K85" s="92">
        <v>0</v>
      </c>
      <c r="L85" s="92"/>
      <c r="M85" s="92"/>
      <c r="N85" s="66">
        <f>0+E85+H85+K85</f>
        <v>0</v>
      </c>
      <c r="O85" s="66"/>
      <c r="P85" s="66"/>
      <c r="Q85" s="33">
        <f>N85/N102</f>
        <v>0</v>
      </c>
      <c r="R85" s="93">
        <f>4832.06+N85</f>
        <v>4832.0600000000004</v>
      </c>
      <c r="S85" s="93"/>
    </row>
    <row r="86" spans="1:19" x14ac:dyDescent="0.25">
      <c r="A86" s="32" t="s">
        <v>80</v>
      </c>
      <c r="B86" s="66">
        <f>405.95</f>
        <v>405.95</v>
      </c>
      <c r="C86" s="66"/>
      <c r="D86" s="66"/>
      <c r="E86" s="92">
        <f>55+17</f>
        <v>72</v>
      </c>
      <c r="F86" s="92"/>
      <c r="G86" s="92"/>
      <c r="H86" s="92">
        <f>17</f>
        <v>17</v>
      </c>
      <c r="I86" s="92"/>
      <c r="J86" s="92"/>
      <c r="K86" s="92">
        <f>17</f>
        <v>17</v>
      </c>
      <c r="L86" s="92"/>
      <c r="M86" s="92"/>
      <c r="N86" s="66">
        <f t="shared" ref="N86:N88" si="6">0+E86+H86+K86</f>
        <v>106</v>
      </c>
      <c r="O86" s="66"/>
      <c r="P86" s="66"/>
      <c r="Q86" s="33">
        <f>N86/N102</f>
        <v>4.4085648266564795E-4</v>
      </c>
      <c r="R86" s="93">
        <f>1505.95+N86</f>
        <v>1611.95</v>
      </c>
      <c r="S86" s="93"/>
    </row>
    <row r="87" spans="1:19" x14ac:dyDescent="0.25">
      <c r="A87" s="32" t="s">
        <v>81</v>
      </c>
      <c r="B87" s="66">
        <f>842</f>
        <v>842</v>
      </c>
      <c r="C87" s="66"/>
      <c r="D87" s="66"/>
      <c r="E87" s="92">
        <f>0</f>
        <v>0</v>
      </c>
      <c r="F87" s="92"/>
      <c r="G87" s="92"/>
      <c r="H87" s="92">
        <f>35.1</f>
        <v>35.1</v>
      </c>
      <c r="I87" s="92"/>
      <c r="J87" s="92"/>
      <c r="K87" s="92">
        <v>0</v>
      </c>
      <c r="L87" s="92"/>
      <c r="M87" s="92"/>
      <c r="N87" s="66">
        <f t="shared" si="6"/>
        <v>35.1</v>
      </c>
      <c r="O87" s="66"/>
      <c r="P87" s="66"/>
      <c r="Q87" s="33">
        <f>N87/N102</f>
        <v>1.459817220902287E-4</v>
      </c>
      <c r="R87" s="93">
        <f>15635.96+N87</f>
        <v>15671.06</v>
      </c>
      <c r="S87" s="93"/>
    </row>
    <row r="88" spans="1:19" x14ac:dyDescent="0.25">
      <c r="A88" s="32" t="s">
        <v>82</v>
      </c>
      <c r="B88" s="66">
        <f>186.39</f>
        <v>186.39</v>
      </c>
      <c r="C88" s="66"/>
      <c r="D88" s="66"/>
      <c r="E88" s="92">
        <f>0</f>
        <v>0</v>
      </c>
      <c r="F88" s="92"/>
      <c r="G88" s="92"/>
      <c r="H88" s="92">
        <v>0</v>
      </c>
      <c r="I88" s="92"/>
      <c r="J88" s="92"/>
      <c r="K88" s="92">
        <v>0</v>
      </c>
      <c r="L88" s="92"/>
      <c r="M88" s="92"/>
      <c r="N88" s="66">
        <f t="shared" si="6"/>
        <v>0</v>
      </c>
      <c r="O88" s="66"/>
      <c r="P88" s="66"/>
      <c r="Q88" s="33">
        <f>N88/N102</f>
        <v>0</v>
      </c>
      <c r="R88" s="93">
        <f>720.45+N88</f>
        <v>720.45</v>
      </c>
      <c r="S88" s="93"/>
    </row>
    <row r="89" spans="1:19" x14ac:dyDescent="0.25">
      <c r="A89" s="30" t="s">
        <v>83</v>
      </c>
      <c r="B89" s="94">
        <f>SUM(B90:D93)</f>
        <v>18113.11</v>
      </c>
      <c r="C89" s="94"/>
      <c r="D89" s="94"/>
      <c r="E89" s="95">
        <f>SUM(E90:G93)</f>
        <v>160</v>
      </c>
      <c r="F89" s="95"/>
      <c r="G89" s="95"/>
      <c r="H89" s="95">
        <f>SUM(H90:J93)</f>
        <v>800</v>
      </c>
      <c r="I89" s="95"/>
      <c r="J89" s="95"/>
      <c r="K89" s="95">
        <f>SUM(K90:M93)</f>
        <v>0</v>
      </c>
      <c r="L89" s="95"/>
      <c r="M89" s="95"/>
      <c r="N89" s="94">
        <f>SUM(N90:P93)</f>
        <v>960</v>
      </c>
      <c r="O89" s="94"/>
      <c r="P89" s="94"/>
      <c r="Q89" s="31">
        <f>N89/N102</f>
        <v>3.992662484519076E-3</v>
      </c>
      <c r="R89" s="96">
        <f>SUM(R90:S93)</f>
        <v>292675.99</v>
      </c>
      <c r="S89" s="96"/>
    </row>
    <row r="90" spans="1:19" x14ac:dyDescent="0.25">
      <c r="A90" s="32" t="s">
        <v>84</v>
      </c>
      <c r="B90" s="66">
        <f>15878.88</f>
        <v>15878.88</v>
      </c>
      <c r="C90" s="66"/>
      <c r="D90" s="66"/>
      <c r="E90" s="92">
        <f>0</f>
        <v>0</v>
      </c>
      <c r="F90" s="92"/>
      <c r="G90" s="92"/>
      <c r="H90" s="92">
        <v>0</v>
      </c>
      <c r="I90" s="92"/>
      <c r="J90" s="92"/>
      <c r="K90" s="92">
        <v>0</v>
      </c>
      <c r="L90" s="92"/>
      <c r="M90" s="92"/>
      <c r="N90" s="66">
        <f>0+E90+H90+K90</f>
        <v>0</v>
      </c>
      <c r="O90" s="66"/>
      <c r="P90" s="66"/>
      <c r="Q90" s="33">
        <f>N90/N102</f>
        <v>0</v>
      </c>
      <c r="R90" s="93">
        <f>109238.38+N90</f>
        <v>109238.38</v>
      </c>
      <c r="S90" s="93"/>
    </row>
    <row r="91" spans="1:19" x14ac:dyDescent="0.25">
      <c r="A91" s="32" t="s">
        <v>85</v>
      </c>
      <c r="B91" s="66">
        <f>200</f>
        <v>200</v>
      </c>
      <c r="C91" s="66"/>
      <c r="D91" s="66"/>
      <c r="E91" s="92">
        <f>0</f>
        <v>0</v>
      </c>
      <c r="F91" s="92"/>
      <c r="G91" s="92"/>
      <c r="H91" s="92">
        <v>0</v>
      </c>
      <c r="I91" s="92"/>
      <c r="J91" s="92"/>
      <c r="K91" s="92">
        <v>0</v>
      </c>
      <c r="L91" s="92"/>
      <c r="M91" s="92"/>
      <c r="N91" s="66">
        <f t="shared" ref="N91:N93" si="7">0+E91+H91+K91</f>
        <v>0</v>
      </c>
      <c r="O91" s="66"/>
      <c r="P91" s="66"/>
      <c r="Q91" s="33">
        <f>N91/N102</f>
        <v>0</v>
      </c>
      <c r="R91" s="93">
        <f>1200+N91</f>
        <v>1200</v>
      </c>
      <c r="S91" s="93"/>
    </row>
    <row r="92" spans="1:19" x14ac:dyDescent="0.25">
      <c r="A92" s="32" t="s">
        <v>86</v>
      </c>
      <c r="B92" s="66">
        <f>1974.23</f>
        <v>1974.23</v>
      </c>
      <c r="C92" s="66"/>
      <c r="D92" s="66"/>
      <c r="E92" s="92">
        <f>80+80</f>
        <v>160</v>
      </c>
      <c r="F92" s="92"/>
      <c r="G92" s="92"/>
      <c r="H92" s="92">
        <f>80+80+80+80+80+80+80+80+80+80</f>
        <v>800</v>
      </c>
      <c r="I92" s="92"/>
      <c r="J92" s="92"/>
      <c r="K92" s="92">
        <v>0</v>
      </c>
      <c r="L92" s="92"/>
      <c r="M92" s="92"/>
      <c r="N92" s="66">
        <f t="shared" si="7"/>
        <v>960</v>
      </c>
      <c r="O92" s="66"/>
      <c r="P92" s="66"/>
      <c r="Q92" s="33">
        <f>N92/N102</f>
        <v>3.992662484519076E-3</v>
      </c>
      <c r="R92" s="93">
        <f>181157.61+N92</f>
        <v>182117.61</v>
      </c>
      <c r="S92" s="93"/>
    </row>
    <row r="93" spans="1:19" x14ac:dyDescent="0.25">
      <c r="A93" s="32" t="s">
        <v>87</v>
      </c>
      <c r="B93" s="66">
        <f>60</f>
        <v>60</v>
      </c>
      <c r="C93" s="66"/>
      <c r="D93" s="66"/>
      <c r="E93" s="92">
        <v>0</v>
      </c>
      <c r="F93" s="92"/>
      <c r="G93" s="92"/>
      <c r="H93" s="92">
        <v>0</v>
      </c>
      <c r="I93" s="92"/>
      <c r="J93" s="92"/>
      <c r="K93" s="92">
        <v>0</v>
      </c>
      <c r="L93" s="92"/>
      <c r="M93" s="92"/>
      <c r="N93" s="66">
        <f t="shared" si="7"/>
        <v>0</v>
      </c>
      <c r="O93" s="66"/>
      <c r="P93" s="66"/>
      <c r="Q93" s="33">
        <f>N93/N102</f>
        <v>0</v>
      </c>
      <c r="R93" s="93">
        <f>120+N93</f>
        <v>120</v>
      </c>
      <c r="S93" s="93"/>
    </row>
    <row r="94" spans="1:19" x14ac:dyDescent="0.25">
      <c r="A94" s="30" t="s">
        <v>88</v>
      </c>
      <c r="B94" s="94">
        <f>SUM(B95:D101)</f>
        <v>19762.79</v>
      </c>
      <c r="C94" s="94"/>
      <c r="D94" s="94"/>
      <c r="E94" s="95">
        <f>SUM(E95:G101)</f>
        <v>0</v>
      </c>
      <c r="F94" s="95"/>
      <c r="G94" s="95"/>
      <c r="H94" s="95">
        <f>SUM(H95:J101)</f>
        <v>265.55</v>
      </c>
      <c r="I94" s="95"/>
      <c r="J94" s="95"/>
      <c r="K94" s="95">
        <f>SUM(K95:M101)</f>
        <v>0</v>
      </c>
      <c r="L94" s="95"/>
      <c r="M94" s="95"/>
      <c r="N94" s="94">
        <f>SUM(N95:P101)</f>
        <v>265.55</v>
      </c>
      <c r="O94" s="94"/>
      <c r="P94" s="94"/>
      <c r="Q94" s="31">
        <f>N94/N102</f>
        <v>1.1044286695458755E-3</v>
      </c>
      <c r="R94" s="96">
        <f>SUM(R95:S101)</f>
        <v>198277.26</v>
      </c>
      <c r="S94" s="96"/>
    </row>
    <row r="95" spans="1:19" x14ac:dyDescent="0.25">
      <c r="A95" s="35" t="s">
        <v>89</v>
      </c>
      <c r="B95" s="66">
        <f>9195.34</f>
        <v>9195.34</v>
      </c>
      <c r="C95" s="66"/>
      <c r="D95" s="66"/>
      <c r="E95" s="92">
        <f>0</f>
        <v>0</v>
      </c>
      <c r="F95" s="92"/>
      <c r="G95" s="92"/>
      <c r="H95" s="92">
        <v>0</v>
      </c>
      <c r="I95" s="92"/>
      <c r="J95" s="92"/>
      <c r="K95" s="92">
        <v>0</v>
      </c>
      <c r="L95" s="92"/>
      <c r="M95" s="92"/>
      <c r="N95" s="66">
        <f>0+E95+H95+K95</f>
        <v>0</v>
      </c>
      <c r="O95" s="66"/>
      <c r="P95" s="66"/>
      <c r="Q95" s="33">
        <f>N95/N102</f>
        <v>0</v>
      </c>
      <c r="R95" s="93">
        <f>84176.1+N95</f>
        <v>84176.1</v>
      </c>
      <c r="S95" s="93"/>
    </row>
    <row r="96" spans="1:19" x14ac:dyDescent="0.25">
      <c r="A96" s="35" t="s">
        <v>90</v>
      </c>
      <c r="B96" s="66">
        <f>1034</f>
        <v>1034</v>
      </c>
      <c r="C96" s="66"/>
      <c r="D96" s="66"/>
      <c r="E96" s="92">
        <f>0</f>
        <v>0</v>
      </c>
      <c r="F96" s="92"/>
      <c r="G96" s="92"/>
      <c r="H96" s="92">
        <v>0</v>
      </c>
      <c r="I96" s="92"/>
      <c r="J96" s="92"/>
      <c r="K96" s="92">
        <v>0</v>
      </c>
      <c r="L96" s="92"/>
      <c r="M96" s="92"/>
      <c r="N96" s="66">
        <f t="shared" ref="N96:N101" si="8">0+E96+H96+K96</f>
        <v>0</v>
      </c>
      <c r="O96" s="66"/>
      <c r="P96" s="66"/>
      <c r="Q96" s="33">
        <f>N96/N102</f>
        <v>0</v>
      </c>
      <c r="R96" s="93">
        <f>20361.43+N96</f>
        <v>20361.43</v>
      </c>
      <c r="S96" s="93"/>
    </row>
    <row r="97" spans="1:19" x14ac:dyDescent="0.25">
      <c r="A97" s="35" t="s">
        <v>91</v>
      </c>
      <c r="B97" s="66">
        <f>2927.65</f>
        <v>2927.65</v>
      </c>
      <c r="C97" s="66"/>
      <c r="D97" s="66"/>
      <c r="E97" s="92">
        <f>0</f>
        <v>0</v>
      </c>
      <c r="F97" s="92"/>
      <c r="G97" s="92"/>
      <c r="H97" s="92">
        <v>0</v>
      </c>
      <c r="I97" s="92"/>
      <c r="J97" s="92"/>
      <c r="K97" s="92">
        <v>0</v>
      </c>
      <c r="L97" s="92"/>
      <c r="M97" s="92"/>
      <c r="N97" s="66">
        <f t="shared" si="8"/>
        <v>0</v>
      </c>
      <c r="O97" s="66"/>
      <c r="P97" s="66"/>
      <c r="Q97" s="33">
        <f>N97/N102</f>
        <v>0</v>
      </c>
      <c r="R97" s="93">
        <f>27812.17+N97</f>
        <v>27812.17</v>
      </c>
      <c r="S97" s="93"/>
    </row>
    <row r="98" spans="1:19" x14ac:dyDescent="0.25">
      <c r="A98" s="35" t="s">
        <v>92</v>
      </c>
      <c r="B98" s="66">
        <f>1527.85</f>
        <v>1527.85</v>
      </c>
      <c r="C98" s="66"/>
      <c r="D98" s="66"/>
      <c r="E98" s="92">
        <f>0</f>
        <v>0</v>
      </c>
      <c r="F98" s="92"/>
      <c r="G98" s="92"/>
      <c r="H98" s="92">
        <f>265.55</f>
        <v>265.55</v>
      </c>
      <c r="I98" s="92"/>
      <c r="J98" s="92"/>
      <c r="K98" s="92">
        <v>0</v>
      </c>
      <c r="L98" s="92"/>
      <c r="M98" s="92"/>
      <c r="N98" s="66">
        <f t="shared" si="8"/>
        <v>265.55</v>
      </c>
      <c r="O98" s="66"/>
      <c r="P98" s="66"/>
      <c r="Q98" s="36">
        <f>N98/N102</f>
        <v>1.1044286695458755E-3</v>
      </c>
      <c r="R98" s="93">
        <f>7658.89+N98</f>
        <v>7924.4400000000005</v>
      </c>
      <c r="S98" s="93"/>
    </row>
    <row r="99" spans="1:19" x14ac:dyDescent="0.25">
      <c r="A99" s="35" t="s">
        <v>93</v>
      </c>
      <c r="B99" s="66">
        <f>774.85</f>
        <v>774.85</v>
      </c>
      <c r="C99" s="66"/>
      <c r="D99" s="66"/>
      <c r="E99" s="92">
        <f>0</f>
        <v>0</v>
      </c>
      <c r="F99" s="92"/>
      <c r="G99" s="92"/>
      <c r="H99" s="92">
        <v>0</v>
      </c>
      <c r="I99" s="92"/>
      <c r="J99" s="92"/>
      <c r="K99" s="92">
        <v>0</v>
      </c>
      <c r="L99" s="92"/>
      <c r="M99" s="92"/>
      <c r="N99" s="66">
        <f t="shared" si="8"/>
        <v>0</v>
      </c>
      <c r="O99" s="66"/>
      <c r="P99" s="66"/>
      <c r="Q99" s="33">
        <f>N99/N102</f>
        <v>0</v>
      </c>
      <c r="R99" s="93">
        <f>8871.57+N99</f>
        <v>8871.57</v>
      </c>
      <c r="S99" s="93"/>
    </row>
    <row r="100" spans="1:19" x14ac:dyDescent="0.25">
      <c r="A100" s="35" t="s">
        <v>94</v>
      </c>
      <c r="B100" s="66">
        <f>0</f>
        <v>0</v>
      </c>
      <c r="C100" s="66"/>
      <c r="D100" s="66"/>
      <c r="E100" s="92">
        <f>0</f>
        <v>0</v>
      </c>
      <c r="F100" s="92"/>
      <c r="G100" s="92"/>
      <c r="H100" s="92">
        <v>0</v>
      </c>
      <c r="I100" s="92"/>
      <c r="J100" s="92"/>
      <c r="K100" s="92">
        <v>0</v>
      </c>
      <c r="L100" s="92"/>
      <c r="M100" s="92"/>
      <c r="N100" s="66">
        <f t="shared" si="8"/>
        <v>0</v>
      </c>
      <c r="O100" s="66"/>
      <c r="P100" s="66"/>
      <c r="Q100" s="33">
        <f>N100/N102</f>
        <v>0</v>
      </c>
      <c r="R100" s="93">
        <f>14414.08+N100</f>
        <v>14414.08</v>
      </c>
      <c r="S100" s="93"/>
    </row>
    <row r="101" spans="1:19" x14ac:dyDescent="0.25">
      <c r="A101" s="35" t="s">
        <v>95</v>
      </c>
      <c r="B101" s="66">
        <f>4303.1</f>
        <v>4303.1000000000004</v>
      </c>
      <c r="C101" s="66"/>
      <c r="D101" s="66"/>
      <c r="E101" s="92">
        <f>0</f>
        <v>0</v>
      </c>
      <c r="F101" s="92"/>
      <c r="G101" s="92"/>
      <c r="H101" s="92">
        <v>0</v>
      </c>
      <c r="I101" s="92"/>
      <c r="J101" s="92"/>
      <c r="K101" s="92">
        <v>0</v>
      </c>
      <c r="L101" s="92"/>
      <c r="M101" s="92"/>
      <c r="N101" s="66">
        <f t="shared" si="8"/>
        <v>0</v>
      </c>
      <c r="O101" s="66"/>
      <c r="P101" s="66"/>
      <c r="Q101" s="33">
        <f>N101/N102</f>
        <v>0</v>
      </c>
      <c r="R101" s="93">
        <f>34717.47+N101</f>
        <v>34717.47</v>
      </c>
      <c r="S101" s="93"/>
    </row>
    <row r="102" spans="1:19" x14ac:dyDescent="0.25">
      <c r="A102" s="37" t="s">
        <v>96</v>
      </c>
      <c r="B102" s="98">
        <f>B33+B42+B46+B50+B64+B69+B84+B89+B94</f>
        <v>826802.78</v>
      </c>
      <c r="C102" s="98"/>
      <c r="D102" s="98"/>
      <c r="E102" s="98">
        <f>E33+E42+E46+E50+E64+E69+E84+E89+E94</f>
        <v>99419.32</v>
      </c>
      <c r="F102" s="98"/>
      <c r="G102" s="98"/>
      <c r="H102" s="98">
        <f>H33+H42+H46+H50+H64+H69+H84+H89+H94</f>
        <v>59033.25</v>
      </c>
      <c r="I102" s="98"/>
      <c r="J102" s="98"/>
      <c r="K102" s="98">
        <f>K33+K42+K46+K50+K64+K69+K84+K89+K94</f>
        <v>81988.490000000005</v>
      </c>
      <c r="L102" s="98"/>
      <c r="M102" s="98"/>
      <c r="N102" s="98">
        <f>SUM(N33+N42+N46+N50+N64+N69+N84+N89+N94)</f>
        <v>240441.05999999997</v>
      </c>
      <c r="O102" s="98"/>
      <c r="P102" s="98"/>
      <c r="Q102" s="38">
        <f>N102/N102</f>
        <v>1</v>
      </c>
      <c r="R102" s="99">
        <f>SUM(R33+R42+R46+R50+R64+R69+R84+R89+R94)</f>
        <v>3103444.9800000004</v>
      </c>
      <c r="S102" s="99"/>
    </row>
    <row r="103" spans="1:19" x14ac:dyDescent="0.25">
      <c r="A103" s="39" t="s">
        <v>97</v>
      </c>
      <c r="B103" s="112">
        <f>D27-B104</f>
        <v>3157942.8600000003</v>
      </c>
      <c r="C103" s="112"/>
      <c r="D103" s="112"/>
      <c r="E103" s="113">
        <f>G27-E102</f>
        <v>-43901.94000000001</v>
      </c>
      <c r="F103" s="113"/>
      <c r="G103" s="113"/>
      <c r="H103" s="113">
        <f>J27-H102</f>
        <v>86461.670000000013</v>
      </c>
      <c r="I103" s="113"/>
      <c r="J103" s="113"/>
      <c r="K103" s="113">
        <f>M27-K102</f>
        <v>-77805.53</v>
      </c>
      <c r="L103" s="113"/>
      <c r="M103" s="113"/>
      <c r="N103" s="112">
        <f>P27-N102</f>
        <v>-35245.799999999959</v>
      </c>
      <c r="O103" s="112"/>
      <c r="P103" s="112"/>
      <c r="Q103" s="114">
        <f>S27-R102</f>
        <v>2295894.2800000003</v>
      </c>
      <c r="R103" s="114"/>
      <c r="S103" s="114"/>
    </row>
    <row r="104" spans="1:19" x14ac:dyDescent="0.25">
      <c r="A104" s="40" t="s">
        <v>98</v>
      </c>
      <c r="B104" s="124">
        <v>2036201.14</v>
      </c>
      <c r="C104" s="124"/>
      <c r="D104" s="124"/>
      <c r="E104" s="41"/>
      <c r="F104" s="41"/>
      <c r="G104" s="41"/>
      <c r="H104" s="42"/>
      <c r="I104" s="42"/>
      <c r="J104" s="41"/>
      <c r="K104" s="42"/>
      <c r="L104" s="42"/>
      <c r="M104" s="41"/>
      <c r="N104" s="42"/>
      <c r="O104" s="42"/>
      <c r="P104" s="42"/>
      <c r="Q104" s="100"/>
      <c r="R104" s="100"/>
      <c r="S104" s="100"/>
    </row>
    <row r="105" spans="1:19" x14ac:dyDescent="0.25">
      <c r="A105" s="101"/>
      <c r="B105" s="102"/>
      <c r="C105" s="102"/>
      <c r="D105" s="102"/>
      <c r="E105" s="102"/>
      <c r="F105" s="102"/>
      <c r="G105" s="102"/>
      <c r="H105" s="102"/>
      <c r="I105" s="102"/>
      <c r="J105" s="102"/>
      <c r="K105" s="102"/>
      <c r="L105" s="102"/>
      <c r="M105" s="102"/>
      <c r="N105" s="102"/>
      <c r="O105" s="102"/>
      <c r="P105" s="102"/>
      <c r="Q105" s="102"/>
      <c r="R105" s="102"/>
      <c r="S105" s="102"/>
    </row>
    <row r="106" spans="1:19" x14ac:dyDescent="0.25">
      <c r="A106" s="103"/>
      <c r="B106" s="103"/>
      <c r="C106" s="103"/>
      <c r="D106" s="103"/>
      <c r="E106" s="103"/>
      <c r="F106" s="103"/>
      <c r="G106" s="103"/>
      <c r="H106" s="102"/>
      <c r="I106" s="102"/>
      <c r="J106" s="102"/>
      <c r="K106" s="102"/>
      <c r="L106" s="102"/>
      <c r="M106" s="102"/>
      <c r="N106" s="102"/>
      <c r="O106" s="102"/>
      <c r="P106" s="102"/>
      <c r="Q106" s="102"/>
      <c r="R106" s="102"/>
      <c r="S106" s="102"/>
    </row>
    <row r="107" spans="1:19" x14ac:dyDescent="0.25">
      <c r="A107" s="43" t="s">
        <v>99</v>
      </c>
      <c r="B107" s="104" t="s">
        <v>2</v>
      </c>
      <c r="C107" s="105"/>
      <c r="D107" s="106"/>
      <c r="E107" s="107" t="s">
        <v>3</v>
      </c>
      <c r="F107" s="108"/>
      <c r="G107" s="109"/>
      <c r="H107" s="110" t="s">
        <v>4</v>
      </c>
      <c r="I107" s="110"/>
      <c r="J107" s="110"/>
      <c r="K107" s="111" t="s">
        <v>5</v>
      </c>
      <c r="L107" s="111"/>
      <c r="M107" s="111"/>
      <c r="N107" s="44"/>
      <c r="O107" s="44"/>
      <c r="P107" s="44"/>
      <c r="Q107" s="44"/>
      <c r="R107" s="44"/>
      <c r="S107" s="44"/>
    </row>
    <row r="108" spans="1:19" x14ac:dyDescent="0.25">
      <c r="A108" s="45" t="s">
        <v>100</v>
      </c>
      <c r="B108" s="115">
        <f>198456.33</f>
        <v>198456.33</v>
      </c>
      <c r="C108" s="116"/>
      <c r="D108" s="117"/>
      <c r="E108" s="118">
        <f>B108-78626.89-53.35-18.57+251.02</f>
        <v>120008.53999999998</v>
      </c>
      <c r="F108" s="119"/>
      <c r="G108" s="120"/>
      <c r="H108" s="121">
        <f>E108+64.79-12780.07-6.8</f>
        <v>107286.45999999998</v>
      </c>
      <c r="I108" s="121"/>
      <c r="J108" s="121"/>
      <c r="K108" s="121">
        <f>H108-34.73-51753.53+108.16</f>
        <v>55606.359999999986</v>
      </c>
      <c r="L108" s="121"/>
      <c r="M108" s="121"/>
      <c r="N108" s="44"/>
      <c r="O108" s="44"/>
      <c r="P108" s="44"/>
      <c r="Q108" s="44"/>
      <c r="R108" s="44"/>
      <c r="S108" s="44"/>
    </row>
    <row r="109" spans="1:19" x14ac:dyDescent="0.25">
      <c r="A109" s="45" t="s">
        <v>101</v>
      </c>
      <c r="B109" s="115">
        <f>1093260.03</f>
        <v>1093260.03</v>
      </c>
      <c r="C109" s="116"/>
      <c r="D109" s="117"/>
      <c r="E109" s="118">
        <f>B109+1612.36</f>
        <v>1094872.3900000001</v>
      </c>
      <c r="F109" s="119"/>
      <c r="G109" s="120"/>
      <c r="H109" s="122">
        <f>E109+708.4+100000</f>
        <v>1195580.79</v>
      </c>
      <c r="I109" s="123"/>
      <c r="J109" s="123"/>
      <c r="K109" s="122">
        <f>H109+694.56</f>
        <v>1196275.3500000001</v>
      </c>
      <c r="L109" s="123"/>
      <c r="M109" s="123"/>
      <c r="O109" s="46"/>
      <c r="P109" s="44"/>
      <c r="Q109" s="44"/>
      <c r="R109" s="44"/>
      <c r="S109" s="44"/>
    </row>
    <row r="110" spans="1:19" ht="15.75" x14ac:dyDescent="0.25">
      <c r="A110" s="45" t="s">
        <v>102</v>
      </c>
      <c r="B110" s="115">
        <f>1039401.89</f>
        <v>1039401.89</v>
      </c>
      <c r="C110" s="116"/>
      <c r="D110" s="117"/>
      <c r="E110" s="118">
        <f>B110+1233.99</f>
        <v>1040635.88</v>
      </c>
      <c r="F110" s="119"/>
      <c r="G110" s="120"/>
      <c r="H110" s="121">
        <f>E110+1112.09</f>
        <v>1041747.97</v>
      </c>
      <c r="I110" s="121"/>
      <c r="J110" s="121"/>
      <c r="K110" s="121">
        <f>H110+1640.24</f>
        <v>1043388.21</v>
      </c>
      <c r="L110" s="121"/>
      <c r="M110" s="121"/>
      <c r="N110" s="44"/>
      <c r="O110" s="44"/>
      <c r="P110" s="46"/>
      <c r="Q110" s="47"/>
      <c r="R110" s="47"/>
      <c r="S110" s="47"/>
    </row>
    <row r="111" spans="1:19" x14ac:dyDescent="0.25">
      <c r="A111" s="48" t="s">
        <v>103</v>
      </c>
      <c r="B111" s="126">
        <f>SUM(B108:D110)</f>
        <v>2331118.25</v>
      </c>
      <c r="C111" s="127"/>
      <c r="D111" s="128"/>
      <c r="E111" s="126">
        <f>SUM(E108:G110)</f>
        <v>2255516.81</v>
      </c>
      <c r="F111" s="127"/>
      <c r="G111" s="128"/>
      <c r="H111" s="126">
        <f>SUM(H108:J110)</f>
        <v>2344615.2199999997</v>
      </c>
      <c r="I111" s="127"/>
      <c r="J111" s="128"/>
      <c r="K111" s="129">
        <f>SUM(K108:M110)</f>
        <v>2295269.92</v>
      </c>
      <c r="L111" s="129"/>
      <c r="M111" s="129"/>
      <c r="N111" s="44"/>
      <c r="O111" s="44"/>
      <c r="P111" s="44"/>
      <c r="Q111" s="44"/>
      <c r="R111" s="44"/>
      <c r="S111" s="44"/>
    </row>
    <row r="112" spans="1:19" x14ac:dyDescent="0.25">
      <c r="A112" s="49" t="s">
        <v>104</v>
      </c>
      <c r="B112" s="50"/>
      <c r="C112" s="50"/>
      <c r="D112" s="50"/>
      <c r="E112" s="50"/>
      <c r="F112" s="50"/>
      <c r="G112" s="50"/>
      <c r="H112" s="44"/>
      <c r="I112" s="44"/>
      <c r="J112" s="50"/>
      <c r="K112" s="44"/>
      <c r="L112" s="44"/>
      <c r="M112" s="50"/>
      <c r="N112" s="44"/>
      <c r="O112" s="44"/>
      <c r="P112" s="44"/>
      <c r="Q112" s="44"/>
      <c r="R112" s="44"/>
      <c r="S112" s="44"/>
    </row>
    <row r="113" spans="1:19" x14ac:dyDescent="0.25">
      <c r="A113" s="51" t="s">
        <v>105</v>
      </c>
      <c r="B113" s="50"/>
      <c r="C113" s="50"/>
      <c r="D113" s="50"/>
      <c r="E113" s="50"/>
      <c r="F113" s="50"/>
      <c r="H113" s="44"/>
      <c r="I113" s="44"/>
      <c r="K113" s="44"/>
      <c r="L113" s="44"/>
      <c r="N113" s="44"/>
      <c r="O113" s="44"/>
      <c r="P113" s="44"/>
      <c r="Q113" s="44"/>
      <c r="R113" s="44"/>
      <c r="S113" s="44"/>
    </row>
    <row r="114" spans="1:19" x14ac:dyDescent="0.25">
      <c r="A114" s="51" t="s">
        <v>106</v>
      </c>
      <c r="B114" s="50"/>
      <c r="C114" s="50"/>
      <c r="D114" s="50"/>
      <c r="E114" s="50"/>
      <c r="F114" s="50"/>
      <c r="H114" s="44"/>
      <c r="I114" s="44"/>
      <c r="K114" s="44"/>
      <c r="L114" s="44"/>
      <c r="N114" s="44"/>
      <c r="O114" s="44"/>
      <c r="P114" s="44"/>
      <c r="Q114" s="44"/>
      <c r="R114" s="44"/>
      <c r="S114" s="44"/>
    </row>
    <row r="115" spans="1:19" x14ac:dyDescent="0.25">
      <c r="A115" s="125" t="s">
        <v>107</v>
      </c>
      <c r="B115" s="125"/>
      <c r="C115" s="125"/>
      <c r="D115" s="125"/>
      <c r="E115" s="125"/>
      <c r="F115" s="125"/>
      <c r="G115" s="125"/>
      <c r="H115" s="125"/>
      <c r="I115" s="125"/>
      <c r="J115" s="125"/>
      <c r="K115" s="125"/>
      <c r="L115" s="125"/>
      <c r="M115" s="125"/>
      <c r="N115" s="125"/>
      <c r="O115" s="125"/>
      <c r="P115" s="125"/>
      <c r="Q115" s="125"/>
      <c r="R115" s="125"/>
      <c r="S115" s="125"/>
    </row>
    <row r="116" spans="1:19" x14ac:dyDescent="0.25">
      <c r="A116" s="52" t="s">
        <v>108</v>
      </c>
      <c r="B116" s="52"/>
      <c r="C116" s="52"/>
      <c r="D116" s="52"/>
      <c r="E116" s="52"/>
      <c r="F116" s="52"/>
      <c r="G116" s="50"/>
      <c r="H116" s="52"/>
      <c r="I116" s="52"/>
      <c r="J116" s="50"/>
      <c r="K116" s="52"/>
      <c r="L116" s="52"/>
      <c r="M116" s="50"/>
      <c r="N116" s="52"/>
      <c r="O116" s="52"/>
      <c r="P116" s="52"/>
      <c r="Q116" s="52"/>
      <c r="R116" s="52"/>
      <c r="S116" s="52"/>
    </row>
    <row r="117" spans="1:19" x14ac:dyDescent="0.25">
      <c r="A117" s="52" t="s">
        <v>109</v>
      </c>
      <c r="B117" s="52"/>
      <c r="C117" s="52"/>
      <c r="D117" s="52"/>
      <c r="E117" s="52"/>
      <c r="F117" s="52"/>
      <c r="G117" s="50"/>
      <c r="H117" s="52"/>
      <c r="I117" s="52"/>
      <c r="J117" s="50"/>
      <c r="K117" s="52"/>
      <c r="L117" s="52"/>
      <c r="M117" s="50"/>
      <c r="N117" s="52"/>
      <c r="O117" s="52"/>
      <c r="P117" s="53"/>
      <c r="Q117" s="53"/>
      <c r="R117" s="52"/>
      <c r="S117" s="52"/>
    </row>
  </sheetData>
  <sheetProtection algorithmName="SHA-512" hashValue="i8zhVwBalG5C2IZA00BWBvuP+/pLvV/tZWTVVplEnRH4WTupALSwRomvtPkqeHhOyOKoPnv1hlKi/obfh98JgA==" saltValue="RRJcLtv0hMOaR4l3Lfqlfw==" spinCount="100000" sheet="1" objects="1" scenarios="1"/>
  <mergeCells count="531">
    <mergeCell ref="A115:S115"/>
    <mergeCell ref="B110:D110"/>
    <mergeCell ref="E110:G110"/>
    <mergeCell ref="H110:J110"/>
    <mergeCell ref="K110:M110"/>
    <mergeCell ref="B111:D111"/>
    <mergeCell ref="E111:G111"/>
    <mergeCell ref="H111:J111"/>
    <mergeCell ref="K111:M111"/>
    <mergeCell ref="B108:D108"/>
    <mergeCell ref="E108:G108"/>
    <mergeCell ref="H108:J108"/>
    <mergeCell ref="K108:M108"/>
    <mergeCell ref="B109:D109"/>
    <mergeCell ref="E109:G109"/>
    <mergeCell ref="H109:J109"/>
    <mergeCell ref="K109:M109"/>
    <mergeCell ref="B104:D104"/>
    <mergeCell ref="Q104:S104"/>
    <mergeCell ref="A105:S106"/>
    <mergeCell ref="B107:D107"/>
    <mergeCell ref="E107:G107"/>
    <mergeCell ref="H107:J107"/>
    <mergeCell ref="K107:M107"/>
    <mergeCell ref="B103:D103"/>
    <mergeCell ref="E103:G103"/>
    <mergeCell ref="H103:J103"/>
    <mergeCell ref="K103:M103"/>
    <mergeCell ref="N103:P103"/>
    <mergeCell ref="Q103:S103"/>
    <mergeCell ref="B102:D102"/>
    <mergeCell ref="E102:G102"/>
    <mergeCell ref="H102:J102"/>
    <mergeCell ref="K102:M102"/>
    <mergeCell ref="N102:P102"/>
    <mergeCell ref="R102:S102"/>
    <mergeCell ref="B101:D101"/>
    <mergeCell ref="E101:G101"/>
    <mergeCell ref="H101:J101"/>
    <mergeCell ref="K101:M101"/>
    <mergeCell ref="N101:P101"/>
    <mergeCell ref="R101:S101"/>
    <mergeCell ref="B100:D100"/>
    <mergeCell ref="E100:G100"/>
    <mergeCell ref="H100:J100"/>
    <mergeCell ref="K100:M100"/>
    <mergeCell ref="N100:P100"/>
    <mergeCell ref="R100:S100"/>
    <mergeCell ref="B99:D99"/>
    <mergeCell ref="E99:G99"/>
    <mergeCell ref="H99:J99"/>
    <mergeCell ref="K99:M99"/>
    <mergeCell ref="N99:P99"/>
    <mergeCell ref="R99:S99"/>
    <mergeCell ref="B98:D98"/>
    <mergeCell ref="E98:G98"/>
    <mergeCell ref="H98:J98"/>
    <mergeCell ref="K98:M98"/>
    <mergeCell ref="N98:P98"/>
    <mergeCell ref="R98:S98"/>
    <mergeCell ref="B97:D97"/>
    <mergeCell ref="E97:G97"/>
    <mergeCell ref="H97:J97"/>
    <mergeCell ref="K97:M97"/>
    <mergeCell ref="N97:P97"/>
    <mergeCell ref="R97:S97"/>
    <mergeCell ref="B96:D96"/>
    <mergeCell ref="E96:G96"/>
    <mergeCell ref="H96:J96"/>
    <mergeCell ref="K96:M96"/>
    <mergeCell ref="N96:P96"/>
    <mergeCell ref="R96:S96"/>
    <mergeCell ref="B95:D95"/>
    <mergeCell ref="E95:G95"/>
    <mergeCell ref="H95:J95"/>
    <mergeCell ref="K95:M95"/>
    <mergeCell ref="N95:P95"/>
    <mergeCell ref="R95:S95"/>
    <mergeCell ref="B94:D94"/>
    <mergeCell ref="E94:G94"/>
    <mergeCell ref="H94:J94"/>
    <mergeCell ref="K94:M94"/>
    <mergeCell ref="N94:P94"/>
    <mergeCell ref="R94:S94"/>
    <mergeCell ref="B93:D93"/>
    <mergeCell ref="E93:G93"/>
    <mergeCell ref="H93:J93"/>
    <mergeCell ref="K93:M93"/>
    <mergeCell ref="N93:P93"/>
    <mergeCell ref="R93:S93"/>
    <mergeCell ref="B92:D92"/>
    <mergeCell ref="E92:G92"/>
    <mergeCell ref="H92:J92"/>
    <mergeCell ref="K92:M92"/>
    <mergeCell ref="N92:P92"/>
    <mergeCell ref="R92:S92"/>
    <mergeCell ref="B91:D91"/>
    <mergeCell ref="E91:G91"/>
    <mergeCell ref="H91:J91"/>
    <mergeCell ref="K91:M91"/>
    <mergeCell ref="N91:P91"/>
    <mergeCell ref="R91:S91"/>
    <mergeCell ref="B90:D90"/>
    <mergeCell ref="E90:G90"/>
    <mergeCell ref="H90:J90"/>
    <mergeCell ref="K90:M90"/>
    <mergeCell ref="N90:P90"/>
    <mergeCell ref="R90:S90"/>
    <mergeCell ref="B89:D89"/>
    <mergeCell ref="E89:G89"/>
    <mergeCell ref="H89:J89"/>
    <mergeCell ref="K89:M89"/>
    <mergeCell ref="N89:P89"/>
    <mergeCell ref="R89:S89"/>
    <mergeCell ref="B88:D88"/>
    <mergeCell ref="E88:G88"/>
    <mergeCell ref="H88:J88"/>
    <mergeCell ref="K88:M88"/>
    <mergeCell ref="N88:P88"/>
    <mergeCell ref="R88:S88"/>
    <mergeCell ref="B87:D87"/>
    <mergeCell ref="E87:G87"/>
    <mergeCell ref="H87:J87"/>
    <mergeCell ref="K87:M87"/>
    <mergeCell ref="N87:P87"/>
    <mergeCell ref="R87:S87"/>
    <mergeCell ref="B86:D86"/>
    <mergeCell ref="E86:G86"/>
    <mergeCell ref="H86:J86"/>
    <mergeCell ref="K86:M86"/>
    <mergeCell ref="N86:P86"/>
    <mergeCell ref="R86:S86"/>
    <mergeCell ref="B85:D85"/>
    <mergeCell ref="E85:G85"/>
    <mergeCell ref="H85:J85"/>
    <mergeCell ref="K85:M85"/>
    <mergeCell ref="N85:P85"/>
    <mergeCell ref="R85:S85"/>
    <mergeCell ref="B84:D84"/>
    <mergeCell ref="E84:G84"/>
    <mergeCell ref="H84:J84"/>
    <mergeCell ref="K84:M84"/>
    <mergeCell ref="N84:P84"/>
    <mergeCell ref="R84:S84"/>
    <mergeCell ref="B83:D83"/>
    <mergeCell ref="E83:G83"/>
    <mergeCell ref="H83:J83"/>
    <mergeCell ref="K83:M83"/>
    <mergeCell ref="N83:P83"/>
    <mergeCell ref="R83:S83"/>
    <mergeCell ref="B82:D82"/>
    <mergeCell ref="E82:G82"/>
    <mergeCell ref="H82:J82"/>
    <mergeCell ref="K82:M82"/>
    <mergeCell ref="N82:P82"/>
    <mergeCell ref="R82:S82"/>
    <mergeCell ref="B81:D81"/>
    <mergeCell ref="E81:G81"/>
    <mergeCell ref="H81:J81"/>
    <mergeCell ref="K81:M81"/>
    <mergeCell ref="N81:P81"/>
    <mergeCell ref="R81:S81"/>
    <mergeCell ref="B80:D80"/>
    <mergeCell ref="E80:G80"/>
    <mergeCell ref="H80:J80"/>
    <mergeCell ref="K80:M80"/>
    <mergeCell ref="N80:P80"/>
    <mergeCell ref="R80:S80"/>
    <mergeCell ref="B79:D79"/>
    <mergeCell ref="E79:G79"/>
    <mergeCell ref="H79:J79"/>
    <mergeCell ref="K79:M79"/>
    <mergeCell ref="N79:P79"/>
    <mergeCell ref="R79:S79"/>
    <mergeCell ref="B78:D78"/>
    <mergeCell ref="E78:G78"/>
    <mergeCell ref="H78:J78"/>
    <mergeCell ref="K78:M78"/>
    <mergeCell ref="N78:P78"/>
    <mergeCell ref="R78:S78"/>
    <mergeCell ref="B77:D77"/>
    <mergeCell ref="E77:G77"/>
    <mergeCell ref="H77:J77"/>
    <mergeCell ref="K77:M77"/>
    <mergeCell ref="N77:P77"/>
    <mergeCell ref="R77:S77"/>
    <mergeCell ref="B76:D76"/>
    <mergeCell ref="E76:G76"/>
    <mergeCell ref="H76:J76"/>
    <mergeCell ref="K76:M76"/>
    <mergeCell ref="N76:P76"/>
    <mergeCell ref="R76:S76"/>
    <mergeCell ref="B75:D75"/>
    <mergeCell ref="E75:G75"/>
    <mergeCell ref="H75:J75"/>
    <mergeCell ref="K75:M75"/>
    <mergeCell ref="N75:P75"/>
    <mergeCell ref="R75:S75"/>
    <mergeCell ref="B74:D74"/>
    <mergeCell ref="E74:G74"/>
    <mergeCell ref="H74:J74"/>
    <mergeCell ref="K74:M74"/>
    <mergeCell ref="N74:P74"/>
    <mergeCell ref="R74:S74"/>
    <mergeCell ref="B73:D73"/>
    <mergeCell ref="E73:G73"/>
    <mergeCell ref="H73:J73"/>
    <mergeCell ref="K73:M73"/>
    <mergeCell ref="N73:P73"/>
    <mergeCell ref="R73:S73"/>
    <mergeCell ref="B72:D72"/>
    <mergeCell ref="E72:G72"/>
    <mergeCell ref="H72:J72"/>
    <mergeCell ref="K72:M72"/>
    <mergeCell ref="N72:P72"/>
    <mergeCell ref="R72:S72"/>
    <mergeCell ref="B71:D71"/>
    <mergeCell ref="E71:G71"/>
    <mergeCell ref="H71:J71"/>
    <mergeCell ref="K71:M71"/>
    <mergeCell ref="N71:P71"/>
    <mergeCell ref="R71:S71"/>
    <mergeCell ref="B70:D70"/>
    <mergeCell ref="E70:G70"/>
    <mergeCell ref="H70:J70"/>
    <mergeCell ref="K70:M70"/>
    <mergeCell ref="N70:P70"/>
    <mergeCell ref="R70:S70"/>
    <mergeCell ref="B69:D69"/>
    <mergeCell ref="E69:G69"/>
    <mergeCell ref="H69:J69"/>
    <mergeCell ref="K69:M69"/>
    <mergeCell ref="N69:P69"/>
    <mergeCell ref="R69:S69"/>
    <mergeCell ref="B68:D68"/>
    <mergeCell ref="E68:G68"/>
    <mergeCell ref="H68:J68"/>
    <mergeCell ref="K68:M68"/>
    <mergeCell ref="N68:P68"/>
    <mergeCell ref="R68:S68"/>
    <mergeCell ref="B67:D67"/>
    <mergeCell ref="E67:G67"/>
    <mergeCell ref="H67:J67"/>
    <mergeCell ref="K67:M67"/>
    <mergeCell ref="N67:P67"/>
    <mergeCell ref="R67:S67"/>
    <mergeCell ref="B66:D66"/>
    <mergeCell ref="E66:G66"/>
    <mergeCell ref="H66:J66"/>
    <mergeCell ref="K66:M66"/>
    <mergeCell ref="N66:P66"/>
    <mergeCell ref="R66:S66"/>
    <mergeCell ref="B65:D65"/>
    <mergeCell ref="E65:G65"/>
    <mergeCell ref="H65:J65"/>
    <mergeCell ref="K65:M65"/>
    <mergeCell ref="N65:P65"/>
    <mergeCell ref="R65:S65"/>
    <mergeCell ref="B64:D64"/>
    <mergeCell ref="E64:G64"/>
    <mergeCell ref="H64:J64"/>
    <mergeCell ref="K64:M64"/>
    <mergeCell ref="N64:P64"/>
    <mergeCell ref="R64:S64"/>
    <mergeCell ref="B63:D63"/>
    <mergeCell ref="E63:G63"/>
    <mergeCell ref="H63:J63"/>
    <mergeCell ref="K63:M63"/>
    <mergeCell ref="N63:P63"/>
    <mergeCell ref="R63:S63"/>
    <mergeCell ref="B62:D62"/>
    <mergeCell ref="E62:G62"/>
    <mergeCell ref="H62:J62"/>
    <mergeCell ref="K62:M62"/>
    <mergeCell ref="N62:P62"/>
    <mergeCell ref="R62:S62"/>
    <mergeCell ref="B61:D61"/>
    <mergeCell ref="E61:G61"/>
    <mergeCell ref="H61:J61"/>
    <mergeCell ref="K61:M61"/>
    <mergeCell ref="N61:P61"/>
    <mergeCell ref="R61:S61"/>
    <mergeCell ref="B60:D60"/>
    <mergeCell ref="E60:G60"/>
    <mergeCell ref="H60:J60"/>
    <mergeCell ref="K60:M60"/>
    <mergeCell ref="N60:P60"/>
    <mergeCell ref="R60:S60"/>
    <mergeCell ref="B59:D59"/>
    <mergeCell ref="E59:G59"/>
    <mergeCell ref="H59:J59"/>
    <mergeCell ref="K59:M59"/>
    <mergeCell ref="N59:P59"/>
    <mergeCell ref="R59:S59"/>
    <mergeCell ref="B58:D58"/>
    <mergeCell ref="E58:G58"/>
    <mergeCell ref="H58:J58"/>
    <mergeCell ref="K58:M58"/>
    <mergeCell ref="N58:P58"/>
    <mergeCell ref="R58:S58"/>
    <mergeCell ref="B57:D57"/>
    <mergeCell ref="E57:G57"/>
    <mergeCell ref="H57:J57"/>
    <mergeCell ref="K57:M57"/>
    <mergeCell ref="N57:P57"/>
    <mergeCell ref="R57:S57"/>
    <mergeCell ref="B56:D56"/>
    <mergeCell ref="E56:G56"/>
    <mergeCell ref="H56:J56"/>
    <mergeCell ref="K56:M56"/>
    <mergeCell ref="N56:P56"/>
    <mergeCell ref="R56:S56"/>
    <mergeCell ref="B55:D55"/>
    <mergeCell ref="E55:G55"/>
    <mergeCell ref="H55:J55"/>
    <mergeCell ref="K55:M55"/>
    <mergeCell ref="N55:P55"/>
    <mergeCell ref="R55:S55"/>
    <mergeCell ref="B54:D54"/>
    <mergeCell ref="E54:G54"/>
    <mergeCell ref="H54:J54"/>
    <mergeCell ref="K54:M54"/>
    <mergeCell ref="N54:P54"/>
    <mergeCell ref="R54:S54"/>
    <mergeCell ref="B53:D53"/>
    <mergeCell ref="E53:G53"/>
    <mergeCell ref="H53:J53"/>
    <mergeCell ref="K53:M53"/>
    <mergeCell ref="N53:P53"/>
    <mergeCell ref="R53:S53"/>
    <mergeCell ref="B52:D52"/>
    <mergeCell ref="E52:G52"/>
    <mergeCell ref="H52:J52"/>
    <mergeCell ref="K52:M52"/>
    <mergeCell ref="N52:P52"/>
    <mergeCell ref="R52:S52"/>
    <mergeCell ref="B51:D51"/>
    <mergeCell ref="E51:G51"/>
    <mergeCell ref="H51:J51"/>
    <mergeCell ref="K51:M51"/>
    <mergeCell ref="N51:P51"/>
    <mergeCell ref="R51:S51"/>
    <mergeCell ref="B50:D50"/>
    <mergeCell ref="E50:G50"/>
    <mergeCell ref="H50:J50"/>
    <mergeCell ref="K50:M50"/>
    <mergeCell ref="N50:P50"/>
    <mergeCell ref="R50:S50"/>
    <mergeCell ref="B49:D49"/>
    <mergeCell ref="E49:G49"/>
    <mergeCell ref="H49:J49"/>
    <mergeCell ref="K49:M49"/>
    <mergeCell ref="N49:P49"/>
    <mergeCell ref="R49:S49"/>
    <mergeCell ref="B48:D48"/>
    <mergeCell ref="E48:G48"/>
    <mergeCell ref="H48:J48"/>
    <mergeCell ref="K48:M48"/>
    <mergeCell ref="N48:P48"/>
    <mergeCell ref="R48:S48"/>
    <mergeCell ref="B47:D47"/>
    <mergeCell ref="E47:G47"/>
    <mergeCell ref="H47:J47"/>
    <mergeCell ref="K47:M47"/>
    <mergeCell ref="N47:P47"/>
    <mergeCell ref="R47:S47"/>
    <mergeCell ref="B46:D46"/>
    <mergeCell ref="E46:G46"/>
    <mergeCell ref="H46:J46"/>
    <mergeCell ref="K46:M46"/>
    <mergeCell ref="N46:P46"/>
    <mergeCell ref="R46:S46"/>
    <mergeCell ref="B45:D45"/>
    <mergeCell ref="E45:G45"/>
    <mergeCell ref="H45:J45"/>
    <mergeCell ref="K45:M45"/>
    <mergeCell ref="N45:P45"/>
    <mergeCell ref="R45:S45"/>
    <mergeCell ref="B44:D44"/>
    <mergeCell ref="E44:G44"/>
    <mergeCell ref="H44:J44"/>
    <mergeCell ref="K44:M44"/>
    <mergeCell ref="N44:P44"/>
    <mergeCell ref="R44:S44"/>
    <mergeCell ref="B43:D43"/>
    <mergeCell ref="E43:G43"/>
    <mergeCell ref="H43:J43"/>
    <mergeCell ref="K43:M43"/>
    <mergeCell ref="N43:P43"/>
    <mergeCell ref="R43:S43"/>
    <mergeCell ref="B42:D42"/>
    <mergeCell ref="E42:G42"/>
    <mergeCell ref="H42:J42"/>
    <mergeCell ref="K42:M42"/>
    <mergeCell ref="N42:P42"/>
    <mergeCell ref="R42:S42"/>
    <mergeCell ref="B41:D41"/>
    <mergeCell ref="E41:G41"/>
    <mergeCell ref="H41:J41"/>
    <mergeCell ref="K41:M41"/>
    <mergeCell ref="N41:P41"/>
    <mergeCell ref="R41:S41"/>
    <mergeCell ref="B40:D40"/>
    <mergeCell ref="E40:G40"/>
    <mergeCell ref="H40:J40"/>
    <mergeCell ref="K40:M40"/>
    <mergeCell ref="N40:P40"/>
    <mergeCell ref="R40:S40"/>
    <mergeCell ref="B39:D39"/>
    <mergeCell ref="E39:G39"/>
    <mergeCell ref="H39:J39"/>
    <mergeCell ref="K39:M39"/>
    <mergeCell ref="N39:P39"/>
    <mergeCell ref="R39:S39"/>
    <mergeCell ref="B38:D38"/>
    <mergeCell ref="E38:G38"/>
    <mergeCell ref="H38:J38"/>
    <mergeCell ref="K38:M38"/>
    <mergeCell ref="N38:P38"/>
    <mergeCell ref="R38:S38"/>
    <mergeCell ref="B37:D37"/>
    <mergeCell ref="E37:G37"/>
    <mergeCell ref="H37:J37"/>
    <mergeCell ref="K37:M37"/>
    <mergeCell ref="N37:P37"/>
    <mergeCell ref="R37:S37"/>
    <mergeCell ref="B36:D36"/>
    <mergeCell ref="E36:G36"/>
    <mergeCell ref="H36:J36"/>
    <mergeCell ref="K36:M36"/>
    <mergeCell ref="N36:P36"/>
    <mergeCell ref="R36:S36"/>
    <mergeCell ref="B35:D35"/>
    <mergeCell ref="E35:G35"/>
    <mergeCell ref="H35:J35"/>
    <mergeCell ref="K35:M35"/>
    <mergeCell ref="N35:P35"/>
    <mergeCell ref="R35:S35"/>
    <mergeCell ref="B34:D34"/>
    <mergeCell ref="E34:G34"/>
    <mergeCell ref="H34:J34"/>
    <mergeCell ref="K34:M34"/>
    <mergeCell ref="N34:P34"/>
    <mergeCell ref="R34:S34"/>
    <mergeCell ref="B33:D33"/>
    <mergeCell ref="E33:G33"/>
    <mergeCell ref="H33:J33"/>
    <mergeCell ref="K33:M33"/>
    <mergeCell ref="N33:P33"/>
    <mergeCell ref="R33:S33"/>
    <mergeCell ref="B32:D32"/>
    <mergeCell ref="E32:G32"/>
    <mergeCell ref="H32:J32"/>
    <mergeCell ref="K32:M32"/>
    <mergeCell ref="N32:P32"/>
    <mergeCell ref="R32:S32"/>
    <mergeCell ref="H27:I27"/>
    <mergeCell ref="K27:L27"/>
    <mergeCell ref="N27:O27"/>
    <mergeCell ref="A28:S29"/>
    <mergeCell ref="A30:S30"/>
    <mergeCell ref="A31:S31"/>
    <mergeCell ref="B23:C23"/>
    <mergeCell ref="B24:C24"/>
    <mergeCell ref="B25:C25"/>
    <mergeCell ref="B26:C26"/>
    <mergeCell ref="B27:C27"/>
    <mergeCell ref="E27:F27"/>
    <mergeCell ref="A19:S20"/>
    <mergeCell ref="A21:A22"/>
    <mergeCell ref="B21:D21"/>
    <mergeCell ref="E21:G21"/>
    <mergeCell ref="H21:J21"/>
    <mergeCell ref="K21:M21"/>
    <mergeCell ref="N21:P21"/>
    <mergeCell ref="Q21:Q22"/>
    <mergeCell ref="R21:S21"/>
    <mergeCell ref="B22:C22"/>
    <mergeCell ref="B18:D18"/>
    <mergeCell ref="E18:G18"/>
    <mergeCell ref="H18:J18"/>
    <mergeCell ref="K18:M18"/>
    <mergeCell ref="N18:P18"/>
    <mergeCell ref="Q18:S18"/>
    <mergeCell ref="B17:D17"/>
    <mergeCell ref="E17:G17"/>
    <mergeCell ref="H17:J17"/>
    <mergeCell ref="K17:M17"/>
    <mergeCell ref="N17:P17"/>
    <mergeCell ref="Q17:S17"/>
    <mergeCell ref="B16:D16"/>
    <mergeCell ref="E16:G16"/>
    <mergeCell ref="H16:J16"/>
    <mergeCell ref="K16:M16"/>
    <mergeCell ref="N16:P16"/>
    <mergeCell ref="Q16:S16"/>
    <mergeCell ref="B15:D15"/>
    <mergeCell ref="E15:G15"/>
    <mergeCell ref="H15:J15"/>
    <mergeCell ref="K15:M15"/>
    <mergeCell ref="N15:P15"/>
    <mergeCell ref="Q15:S15"/>
    <mergeCell ref="B14:D14"/>
    <mergeCell ref="E14:G14"/>
    <mergeCell ref="H14:J14"/>
    <mergeCell ref="K14:M14"/>
    <mergeCell ref="N14:P14"/>
    <mergeCell ref="Q14:S14"/>
    <mergeCell ref="B13:D13"/>
    <mergeCell ref="E13:G13"/>
    <mergeCell ref="H13:J13"/>
    <mergeCell ref="K13:M13"/>
    <mergeCell ref="N13:P13"/>
    <mergeCell ref="Q13:S13"/>
    <mergeCell ref="Q11:S11"/>
    <mergeCell ref="B12:D12"/>
    <mergeCell ref="E12:G12"/>
    <mergeCell ref="H12:J12"/>
    <mergeCell ref="K12:M12"/>
    <mergeCell ref="N12:P12"/>
    <mergeCell ref="Q12:S12"/>
    <mergeCell ref="A1:S4"/>
    <mergeCell ref="A5:S6"/>
    <mergeCell ref="A7:S8"/>
    <mergeCell ref="A9:S9"/>
    <mergeCell ref="A10:S10"/>
    <mergeCell ref="B11:D11"/>
    <mergeCell ref="E11:G11"/>
    <mergeCell ref="H11:J11"/>
    <mergeCell ref="K11:M11"/>
    <mergeCell ref="N11:P11"/>
  </mergeCells>
  <pageMargins left="0.51181102362204722" right="0.51181102362204722" top="0.78740157480314965" bottom="0.78740157480314965" header="0.31496062992125984" footer="0.31496062992125984"/>
  <pageSetup paperSize="9" scale="7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ANIPA</dc:creator>
  <cp:lastModifiedBy>ANIPA</cp:lastModifiedBy>
  <cp:lastPrinted>2021-04-01T19:59:58Z</cp:lastPrinted>
  <dcterms:created xsi:type="dcterms:W3CDTF">2021-04-01T19:56:10Z</dcterms:created>
  <dcterms:modified xsi:type="dcterms:W3CDTF">2021-04-12T16:54:22Z</dcterms:modified>
</cp:coreProperties>
</file>